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https://levercliff.sharepoint.com/sites/customers/Shared Documents/Scotland/Scotland Food and Drink/Showcasing Scotland 2024/Templates/"/>
    </mc:Choice>
  </mc:AlternateContent>
  <xr:revisionPtr revIDLastSave="311" documentId="8_{21D3CFD1-2070-4E7E-AF74-B4CD12069E99}" xr6:coauthVersionLast="47" xr6:coauthVersionMax="47" xr10:uidLastSave="{EC42745D-B0DB-485B-8AD2-8D466C7636B9}"/>
  <bookViews>
    <workbookView xWindow="-120" yWindow="-120" windowWidth="51840" windowHeight="21120" xr2:uid="{00000000-000D-0000-FFFF-FFFF00000000}"/>
  </bookViews>
  <sheets>
    <sheet name="HOW-TO GUIDE" sheetId="4" r:id="rId1"/>
    <sheet name="COMMERCIAL READY RECKONER" sheetId="3" r:id="rId2"/>
  </sheets>
  <definedNames>
    <definedName name="SKUSTY" localSheetId="0">'HOW-TO GUIDE'!#REF!</definedName>
    <definedName name="SKUSTY">'COMMERCIAL READY RECKONER'!#REF!</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9" roundtripDataSignature="AMtx7mjasKkqX++4HtJMlM45BIHPEb9tBw=="/>
    </ext>
  </extLst>
</workbook>
</file>

<file path=xl/calcChain.xml><?xml version="1.0" encoding="utf-8"?>
<calcChain xmlns="http://schemas.openxmlformats.org/spreadsheetml/2006/main">
  <c r="M48" i="4" l="1"/>
  <c r="N48" i="4" s="1"/>
  <c r="O48" i="4" l="1"/>
  <c r="P48" i="4"/>
  <c r="V54" i="4" l="1"/>
  <c r="V53" i="4"/>
  <c r="V52" i="4"/>
  <c r="V51" i="4"/>
  <c r="V50" i="4"/>
  <c r="V49" i="4"/>
  <c r="V48" i="4"/>
  <c r="V47" i="4"/>
  <c r="V46" i="4"/>
  <c r="V45" i="4"/>
  <c r="V44" i="4"/>
  <c r="V56" i="4" s="1"/>
  <c r="W56" i="4" s="1"/>
  <c r="P69" i="4"/>
  <c r="O69" i="4"/>
  <c r="N69" i="4"/>
  <c r="M69" i="4"/>
  <c r="L69" i="4"/>
  <c r="P65" i="4"/>
  <c r="P67" i="4" s="1"/>
  <c r="O65" i="4"/>
  <c r="O67" i="4" s="1"/>
  <c r="N65" i="4"/>
  <c r="N67" i="4" s="1"/>
  <c r="M65" i="4"/>
  <c r="M67" i="4" s="1"/>
  <c r="R64" i="4"/>
  <c r="P60" i="4"/>
  <c r="O60" i="4"/>
  <c r="N60" i="4"/>
  <c r="M60" i="4"/>
  <c r="P58" i="4"/>
  <c r="O58" i="4"/>
  <c r="N58" i="4"/>
  <c r="M58" i="4"/>
  <c r="L53" i="4"/>
  <c r="L66" i="4" s="1"/>
  <c r="L51" i="4"/>
  <c r="M47" i="4"/>
  <c r="M66" i="4" s="1"/>
  <c r="M46" i="4"/>
  <c r="N46" i="4" s="1"/>
  <c r="P34" i="4"/>
  <c r="O34" i="4"/>
  <c r="N34" i="4"/>
  <c r="M34" i="4"/>
  <c r="L34" i="4"/>
  <c r="P30" i="4"/>
  <c r="P32" i="4" s="1"/>
  <c r="O30" i="4"/>
  <c r="O32" i="4" s="1"/>
  <c r="N30" i="4"/>
  <c r="N32" i="4" s="1"/>
  <c r="M30" i="4"/>
  <c r="M32" i="4" s="1"/>
  <c r="R29" i="4"/>
  <c r="P25" i="4"/>
  <c r="O25" i="4"/>
  <c r="N25" i="4"/>
  <c r="M25" i="4"/>
  <c r="P23" i="4"/>
  <c r="O23" i="4"/>
  <c r="N23" i="4"/>
  <c r="M23" i="4"/>
  <c r="V19" i="4"/>
  <c r="V18" i="4"/>
  <c r="L18" i="4"/>
  <c r="L21" i="4" s="1"/>
  <c r="L22" i="4" s="1"/>
  <c r="V17" i="4"/>
  <c r="V16" i="4"/>
  <c r="L16" i="4"/>
  <c r="V15" i="4"/>
  <c r="V14" i="4"/>
  <c r="V13" i="4"/>
  <c r="M13" i="4"/>
  <c r="N13" i="4" s="1"/>
  <c r="V12" i="4"/>
  <c r="M12" i="4"/>
  <c r="M31" i="4" s="1"/>
  <c r="V11" i="4"/>
  <c r="M11" i="4"/>
  <c r="N11" i="4" s="1"/>
  <c r="V10" i="4"/>
  <c r="V9" i="4"/>
  <c r="Q23" i="4" l="1"/>
  <c r="V21" i="4"/>
  <c r="W21" i="4" s="1"/>
  <c r="Q69" i="4"/>
  <c r="M56" i="4"/>
  <c r="M57" i="4" s="1"/>
  <c r="Q58" i="4"/>
  <c r="N47" i="4"/>
  <c r="P47" i="4" s="1"/>
  <c r="P66" i="4" s="1"/>
  <c r="Q60" i="4"/>
  <c r="L56" i="4"/>
  <c r="L57" i="4" s="1"/>
  <c r="L62" i="4" s="1"/>
  <c r="L65" i="4"/>
  <c r="L68" i="4" s="1"/>
  <c r="M68" i="4"/>
  <c r="M59" i="4" s="1"/>
  <c r="M61" i="4" s="1"/>
  <c r="M62" i="4" s="1"/>
  <c r="M63" i="4" s="1"/>
  <c r="M70" i="4"/>
  <c r="M74" i="4" s="1"/>
  <c r="L52" i="4"/>
  <c r="M51" i="4"/>
  <c r="M52" i="4" s="1"/>
  <c r="P46" i="4"/>
  <c r="P56" i="4" s="1"/>
  <c r="P57" i="4" s="1"/>
  <c r="O46" i="4"/>
  <c r="O56" i="4" s="1"/>
  <c r="O57" i="4" s="1"/>
  <c r="N56" i="4"/>
  <c r="N57" i="4" s="1"/>
  <c r="N51" i="4"/>
  <c r="N52" i="4" s="1"/>
  <c r="N66" i="4"/>
  <c r="Q34" i="4"/>
  <c r="Q25" i="4"/>
  <c r="N12" i="4"/>
  <c r="N31" i="4" s="1"/>
  <c r="L30" i="4"/>
  <c r="L33" i="4" s="1"/>
  <c r="L31" i="4"/>
  <c r="M33" i="4"/>
  <c r="M24" i="4" s="1"/>
  <c r="M26" i="4" s="1"/>
  <c r="M16" i="4"/>
  <c r="L17" i="4"/>
  <c r="L27" i="4"/>
  <c r="O11" i="4"/>
  <c r="O21" i="4" s="1"/>
  <c r="O22" i="4" s="1"/>
  <c r="P11" i="4"/>
  <c r="P21" i="4" s="1"/>
  <c r="P22" i="4" s="1"/>
  <c r="N21" i="4"/>
  <c r="N22" i="4" s="1"/>
  <c r="M21" i="4"/>
  <c r="P13" i="4"/>
  <c r="O13" i="4"/>
  <c r="Q65" i="4" l="1"/>
  <c r="O47" i="4"/>
  <c r="O51" i="4" s="1"/>
  <c r="O52" i="4" s="1"/>
  <c r="L67" i="4"/>
  <c r="Q67" i="4" s="1"/>
  <c r="P51" i="4"/>
  <c r="P52" i="4" s="1"/>
  <c r="M71" i="4"/>
  <c r="Q57" i="4"/>
  <c r="Q56" i="4"/>
  <c r="N68" i="4"/>
  <c r="N70" i="4" s="1"/>
  <c r="P68" i="4"/>
  <c r="P59" i="4" s="1"/>
  <c r="P61" i="4" s="1"/>
  <c r="P62" i="4" s="1"/>
  <c r="P63" i="4" s="1"/>
  <c r="O68" i="4"/>
  <c r="O59" i="4" s="1"/>
  <c r="O61" i="4" s="1"/>
  <c r="O62" i="4" s="1"/>
  <c r="O63" i="4" s="1"/>
  <c r="M72" i="4"/>
  <c r="O66" i="4"/>
  <c r="L70" i="4"/>
  <c r="L63" i="4"/>
  <c r="M35" i="4"/>
  <c r="M36" i="4" s="1"/>
  <c r="L32" i="4"/>
  <c r="Q32" i="4" s="1"/>
  <c r="O12" i="4"/>
  <c r="O31" i="4" s="1"/>
  <c r="Q30" i="4"/>
  <c r="P12" i="4"/>
  <c r="P33" i="4" s="1"/>
  <c r="P24" i="4" s="1"/>
  <c r="P26" i="4" s="1"/>
  <c r="P27" i="4" s="1"/>
  <c r="P28" i="4" s="1"/>
  <c r="N16" i="4"/>
  <c r="N17" i="4" s="1"/>
  <c r="M17" i="4"/>
  <c r="N33" i="4"/>
  <c r="N24" i="4" s="1"/>
  <c r="N26" i="4" s="1"/>
  <c r="N27" i="4" s="1"/>
  <c r="N28" i="4" s="1"/>
  <c r="L28" i="4"/>
  <c r="M22" i="4"/>
  <c r="Q21" i="4"/>
  <c r="F20" i="3"/>
  <c r="E31" i="3"/>
  <c r="E27" i="3"/>
  <c r="E22" i="3"/>
  <c r="E20" i="3"/>
  <c r="D31" i="3"/>
  <c r="D27" i="3"/>
  <c r="D29" i="3" s="1"/>
  <c r="D20" i="3"/>
  <c r="O70" i="4" l="1"/>
  <c r="O74" i="4" s="1"/>
  <c r="O16" i="4"/>
  <c r="O17" i="4" s="1"/>
  <c r="O33" i="4"/>
  <c r="O24" i="4" s="1"/>
  <c r="P70" i="4"/>
  <c r="P71" i="4" s="1"/>
  <c r="L35" i="4"/>
  <c r="P31" i="4"/>
  <c r="Q31" i="4" s="1"/>
  <c r="M39" i="4"/>
  <c r="P16" i="4"/>
  <c r="P17" i="4" s="1"/>
  <c r="L74" i="4"/>
  <c r="L71" i="4"/>
  <c r="P74" i="4"/>
  <c r="Q66" i="4"/>
  <c r="N74" i="4"/>
  <c r="N71" i="4"/>
  <c r="N59" i="4"/>
  <c r="Q68" i="4"/>
  <c r="P35" i="4"/>
  <c r="P36" i="4" s="1"/>
  <c r="N35" i="4"/>
  <c r="M37" i="4"/>
  <c r="M27" i="4"/>
  <c r="Q22" i="4"/>
  <c r="Q33" i="4"/>
  <c r="O35" i="4"/>
  <c r="L39" i="4"/>
  <c r="L36" i="4"/>
  <c r="E29" i="3"/>
  <c r="G31" i="3"/>
  <c r="G27" i="3"/>
  <c r="F31" i="3"/>
  <c r="F27" i="3"/>
  <c r="F29" i="3" s="1"/>
  <c r="G22" i="3"/>
  <c r="G20" i="3"/>
  <c r="F22" i="3"/>
  <c r="D22" i="3"/>
  <c r="C15" i="3"/>
  <c r="C27" i="3" s="1"/>
  <c r="C29" i="3" s="1"/>
  <c r="C31" i="3"/>
  <c r="I26" i="3"/>
  <c r="M16" i="3"/>
  <c r="M15" i="3"/>
  <c r="M14" i="3"/>
  <c r="M13" i="3"/>
  <c r="M12" i="3"/>
  <c r="M11" i="3"/>
  <c r="M10" i="3"/>
  <c r="D10" i="3"/>
  <c r="E10" i="3" s="1"/>
  <c r="M9" i="3"/>
  <c r="M8" i="3"/>
  <c r="D8" i="3"/>
  <c r="D18" i="3" s="1"/>
  <c r="D19" i="3" s="1"/>
  <c r="M7" i="3"/>
  <c r="M6" i="3"/>
  <c r="O71" i="4" l="1"/>
  <c r="Q70" i="4"/>
  <c r="P39" i="4"/>
  <c r="N61" i="4"/>
  <c r="Q59" i="4"/>
  <c r="L72" i="4"/>
  <c r="Q71" i="4"/>
  <c r="Q72" i="4" s="1"/>
  <c r="M73" i="4"/>
  <c r="O72" i="4"/>
  <c r="O73" i="4"/>
  <c r="P72" i="4"/>
  <c r="P73" i="4"/>
  <c r="Q74" i="4"/>
  <c r="N72" i="4"/>
  <c r="N73" i="4"/>
  <c r="N39" i="4"/>
  <c r="N36" i="4"/>
  <c r="N37" i="4" s="1"/>
  <c r="L37" i="4"/>
  <c r="N38" i="4"/>
  <c r="P37" i="4"/>
  <c r="P38" i="4"/>
  <c r="O39" i="4"/>
  <c r="O36" i="4"/>
  <c r="M28" i="4"/>
  <c r="M38" i="4"/>
  <c r="Q39" i="4"/>
  <c r="Q24" i="4"/>
  <c r="O26" i="4"/>
  <c r="Q35" i="4"/>
  <c r="C18" i="3"/>
  <c r="C19" i="3" s="1"/>
  <c r="C28" i="3"/>
  <c r="H27" i="3"/>
  <c r="G29" i="3"/>
  <c r="H31" i="3"/>
  <c r="H22" i="3"/>
  <c r="M18" i="3"/>
  <c r="N18" i="3" s="1"/>
  <c r="F10" i="3"/>
  <c r="G10" i="3"/>
  <c r="E8" i="3"/>
  <c r="E18" i="3" s="1"/>
  <c r="E19" i="3" s="1"/>
  <c r="Q73" i="4" l="1"/>
  <c r="N62" i="4"/>
  <c r="Q61" i="4"/>
  <c r="O37" i="4"/>
  <c r="O38" i="4"/>
  <c r="Q38" i="4" s="1"/>
  <c r="Q36" i="4"/>
  <c r="Q37" i="4" s="1"/>
  <c r="O27" i="4"/>
  <c r="Q26" i="4"/>
  <c r="H29" i="3"/>
  <c r="F8" i="3"/>
  <c r="F18" i="3" s="1"/>
  <c r="F19" i="3" s="1"/>
  <c r="G8" i="3"/>
  <c r="G18" i="3" s="1"/>
  <c r="G19" i="3" s="1"/>
  <c r="N63" i="4" l="1"/>
  <c r="Q62" i="4"/>
  <c r="Q63" i="4" s="1"/>
  <c r="O28" i="4"/>
  <c r="Q27" i="4"/>
  <c r="Q28" i="4" s="1"/>
  <c r="C30" i="3"/>
  <c r="D9" i="3"/>
  <c r="C13" i="3"/>
  <c r="C14" i="3" s="1"/>
  <c r="H18" i="3"/>
  <c r="D13" i="3" l="1"/>
  <c r="D14" i="3" s="1"/>
  <c r="D28" i="3"/>
  <c r="D30" i="3"/>
  <c r="D21" i="3" s="1"/>
  <c r="D23" i="3" s="1"/>
  <c r="D24" i="3" s="1"/>
  <c r="D25" i="3" s="1"/>
  <c r="C32" i="3"/>
  <c r="E9" i="3"/>
  <c r="H19" i="3"/>
  <c r="H20" i="3"/>
  <c r="E28" i="3" l="1"/>
  <c r="E30" i="3"/>
  <c r="E21" i="3" s="1"/>
  <c r="E23" i="3" s="1"/>
  <c r="E24" i="3" s="1"/>
  <c r="D32" i="3"/>
  <c r="C24" i="3"/>
  <c r="C25" i="3" s="1"/>
  <c r="G9" i="3"/>
  <c r="F9" i="3"/>
  <c r="E13" i="3"/>
  <c r="E14" i="3" s="1"/>
  <c r="C36" i="3"/>
  <c r="C33" i="3"/>
  <c r="E32" i="3" l="1"/>
  <c r="E36" i="3" s="1"/>
  <c r="D36" i="3"/>
  <c r="D33" i="3"/>
  <c r="D34" i="3" s="1"/>
  <c r="E25" i="3"/>
  <c r="D35" i="3"/>
  <c r="F28" i="3"/>
  <c r="F30" i="3"/>
  <c r="F21" i="3" s="1"/>
  <c r="F23" i="3" s="1"/>
  <c r="F24" i="3" s="1"/>
  <c r="F25" i="3" s="1"/>
  <c r="G28" i="3"/>
  <c r="G30" i="3"/>
  <c r="G21" i="3" s="1"/>
  <c r="G23" i="3" s="1"/>
  <c r="G24" i="3" s="1"/>
  <c r="G25" i="3" s="1"/>
  <c r="C34" i="3"/>
  <c r="F13" i="3"/>
  <c r="F14" i="3" s="1"/>
  <c r="G13" i="3"/>
  <c r="G14" i="3" s="1"/>
  <c r="E33" i="3" l="1"/>
  <c r="F32" i="3"/>
  <c r="F33" i="3" s="1"/>
  <c r="H30" i="3"/>
  <c r="G32" i="3"/>
  <c r="G33" i="3" s="1"/>
  <c r="G34" i="3" s="1"/>
  <c r="H28" i="3"/>
  <c r="E34" i="3" l="1"/>
  <c r="E35" i="3"/>
  <c r="F35" i="3"/>
  <c r="F34" i="3"/>
  <c r="H32" i="3"/>
  <c r="H33" i="3"/>
  <c r="H34" i="3" s="1"/>
  <c r="G36" i="3"/>
  <c r="F36" i="3"/>
  <c r="H21" i="3"/>
  <c r="H36" i="3" l="1"/>
  <c r="G35" i="3"/>
  <c r="H23" i="3"/>
  <c r="H24" i="3"/>
  <c r="H25" i="3" l="1"/>
  <c r="H35" i="3"/>
</calcChain>
</file>

<file path=xl/sharedStrings.xml><?xml version="1.0" encoding="utf-8"?>
<sst xmlns="http://schemas.openxmlformats.org/spreadsheetml/2006/main" count="151" uniqueCount="67">
  <si>
    <t>Customer Units</t>
  </si>
  <si>
    <t>Customer Revenue (ex VAT)</t>
  </si>
  <si>
    <t>Customer Trade Terms</t>
  </si>
  <si>
    <t>Customer Total Investment</t>
  </si>
  <si>
    <t>Customer Profit</t>
  </si>
  <si>
    <t xml:space="preserve">VAT = </t>
  </si>
  <si>
    <t>TOTALS</t>
  </si>
  <si>
    <t>Base/Promotional Deal</t>
  </si>
  <si>
    <t>Base</t>
  </si>
  <si>
    <t>Volume Split</t>
  </si>
  <si>
    <t>TP</t>
  </si>
  <si>
    <t>Retail Price (single unit)</t>
  </si>
  <si>
    <t>Weekly Volume (cs)</t>
  </si>
  <si>
    <t>Units per Case</t>
  </si>
  <si>
    <t>Invoice Price per case</t>
  </si>
  <si>
    <t>Redemption Level</t>
  </si>
  <si>
    <t>Net Revenue per case</t>
  </si>
  <si>
    <t>Weeks</t>
  </si>
  <si>
    <t>"Triple Net Pricing"</t>
  </si>
  <si>
    <t>PRODUCT DETAILS</t>
  </si>
  <si>
    <t>Promo One</t>
  </si>
  <si>
    <t>Promo Two</t>
  </si>
  <si>
    <t>Promo Three</t>
  </si>
  <si>
    <t>Promo Four</t>
  </si>
  <si>
    <t>Invoice Revenue</t>
  </si>
  <si>
    <t>Cases</t>
  </si>
  <si>
    <t>Net Revenue</t>
  </si>
  <si>
    <t>ENTER DATA IN THE YELLOW &amp; ORANGE CELLS ONLY</t>
  </si>
  <si>
    <t>Blue</t>
  </si>
  <si>
    <t>Green</t>
  </si>
  <si>
    <t>Orange</t>
  </si>
  <si>
    <t>2 for £4</t>
  </si>
  <si>
    <t>Price Funding per case</t>
  </si>
  <si>
    <t>Total Display Funding for weeks on deal</t>
  </si>
  <si>
    <t>Customer Variable Promo Funding (Price)</t>
  </si>
  <si>
    <t>Customer Display Funding</t>
  </si>
  <si>
    <t>Trade Terms %age</t>
  </si>
  <si>
    <t>Price Funding</t>
  </si>
  <si>
    <t>Display Funding</t>
  </si>
  <si>
    <t>Profit per case</t>
  </si>
  <si>
    <t>Profit %age</t>
  </si>
  <si>
    <t>Incremental Profit</t>
  </si>
  <si>
    <t>Profit</t>
  </si>
  <si>
    <t>Customer POR % (Excluding Price Funding)</t>
  </si>
  <si>
    <t>COMMERCIAL READY RECKONER</t>
  </si>
  <si>
    <t>Product Variant</t>
  </si>
  <si>
    <t>COGS</t>
  </si>
  <si>
    <t>Average COGS</t>
  </si>
  <si>
    <t>THE COMMERCIAL READY RECKONER "HOW-TO" GUIDE</t>
  </si>
  <si>
    <t>One simple rule - type in the Yellow and Orange cells only - the rest will take care of itself!</t>
  </si>
  <si>
    <t>What this does</t>
  </si>
  <si>
    <t>The Commercial Ready Reckoner covers 2 areas.  First is pricing, where it will work out for you what profit you and your chosen retailer will make from selling your product.  The seond is to help you work out how you might be able to promote your product, at what depth and with what frequency, and the impact that will have across a whole year</t>
  </si>
  <si>
    <t>What you'll need to start</t>
  </si>
  <si>
    <t>You'll need to know the followin pieces of information to use this document;
 - Your cost prices for the different varianst or flavours of your products.  These are known as your COGS - Cost Of Goods Sold - and should be your costs of delivery to the retailer
 - An estimate of how your sales are going to split across your different variants
 - How many units there are to every case.  A Unit is the actual item that an end-user will buy either in-store or from a wholesaler
 - An estimate of how much you will sell per week, in cases</t>
  </si>
  <si>
    <t>How to use the sheet</t>
  </si>
  <si>
    <r>
      <t xml:space="preserve">Finally, if your product will incur VAT then enter the rate in cell K6, highlighted here in </t>
    </r>
    <r>
      <rPr>
        <b/>
        <sz val="11"/>
        <color rgb="FF0070C0"/>
        <rFont val="Calibri"/>
        <family val="2"/>
        <scheme val="minor"/>
      </rPr>
      <t>Blue</t>
    </r>
    <r>
      <rPr>
        <sz val="11"/>
        <color rgb="FF000000"/>
        <rFont val="Calibri"/>
        <family val="2"/>
        <scheme val="minor"/>
      </rPr>
      <t>.  Normal VAT rates are 20%, so im most cases this will be the number you'll enter in here, but other VAT rates do apply so check this before entering</t>
    </r>
  </si>
  <si>
    <t>What this will now tell you</t>
  </si>
  <si>
    <t>Next, enter your normal seling price, volume estimates (in cases per week), your number of units per case and your Invoice Price per Case into the Orange cells</t>
  </si>
  <si>
    <t>Reading down from the Orange column, this will tell you what both the retailer and you, the manufacturer, will make from welling your products for a whole year.  The blue section is for the retailer and it shows how much they will make in revenue, how much profit and what theire Profit on Return - POR - percentage will be.  The purple section tells you, the manufacturer, the same information - what your revenue will be, your profit and your %age profit.  We'll talk more about Net Revenue and Triple Net Pricing when we get onto dealing with promotions</t>
  </si>
  <si>
    <t>At this stage, don't put anything into the columns to the right of the Orange box - we'll get to that bit in a minute</t>
  </si>
  <si>
    <t>Promotions - planning &amp; costing</t>
  </si>
  <si>
    <r>
      <t xml:space="preserve">This sheet can also be used for planning promotions, where it can help to show the full-year impact of running a promotional programme with a retailer.  The promo section, hightlighted in </t>
    </r>
    <r>
      <rPr>
        <b/>
        <sz val="11"/>
        <color rgb="FF00B050"/>
        <rFont val="Calibri"/>
        <family val="2"/>
        <scheme val="minor"/>
      </rPr>
      <t>Green</t>
    </r>
    <r>
      <rPr>
        <sz val="11"/>
        <color rgb="FF000000"/>
        <rFont val="Calibri"/>
        <family val="2"/>
        <scheme val="minor"/>
      </rPr>
      <t>, enables you to plan up to 4 different promotional mechanics and to vary the number of weeks that each runs for to see the impact on the total annual business with an individual customer.</t>
    </r>
  </si>
  <si>
    <t>Different types of promotions</t>
  </si>
  <si>
    <t>The sheet can manage 2 different types of promotions.  
First is a simple price reduction - "Save 50p", Was £2, Now £1.25" - where every pack bought is sold at the discount.  This is referred to as the Redemption Rate, and in this case it will be 100% - every pack is sold on the deal.
Second is a multibuy promotion - "Buy 2 for £3" - where most people will pick up the multiples in order to trigger the deal, but some people will only buy one item and therefore pay full price.  In this case the Redemption Rate - the number of people buying int othe deal - will be less than 100%, and the promo calculation will exclude those people who don't buy multiples to trigger the deal</t>
  </si>
  <si>
    <r>
      <t xml:space="preserve">To start with, enter your variant details on the right hand side of the sheet - highlighted in </t>
    </r>
    <r>
      <rPr>
        <b/>
        <sz val="11"/>
        <color rgb="FFFF0000"/>
        <rFont val="Calibri"/>
        <family val="2"/>
        <scheme val="minor"/>
      </rPr>
      <t>Red</t>
    </r>
    <r>
      <rPr>
        <sz val="11"/>
        <color rgb="FF000000"/>
        <rFont val="Calibri"/>
        <family val="2"/>
        <scheme val="minor"/>
      </rPr>
      <t>.  Here you need to pist your variants, your estimated sales splait between them and the COGS for each variant.  The sales split can be in any units you want - you could use a % split, or actual estimates of the number you are going to sell by variant.  This will generate an average COGS for your range, which the sheet will then use to calculate all the other variables</t>
    </r>
  </si>
  <si>
    <t>Entering Promotions</t>
  </si>
  <si>
    <t>To enter promotional details, first give each activity a name, overtyping Promo One, Promo Two etc.  Then enter the price to buy a single unit on the deal - in the case of a "2 for £3" Multibuy deal, this will be £1.50.  Next enter the total volume you expect to sell in one week, in cases - which will hopefully be higher than the Base Volume you have entered before!
Now enter the amount you are going to pay the retailer, per case, to support the promotion.  We'll come back to this later, as it can be useful to alter this to see the impact on both your profitability and that of your retailer.  Next, enter the Redemption Rate you expect for your promotion, and after that the number of weeks in the year you are planning to run the promotion for.  You'll notice that as you do this, the sheet will reduce the number of weeks selling at Base price.
Finally you need to enter any funding to the retailer to secure additional display space for the promotion in-store.  Enter this as a total amount for the year for a particular promotional mechanic, and if you're not planning on paying for any display space then simply leave this cell blank.
You can now see the impact of the activity on your profitability - in the Purple section - and on the retailer profitability - the Blue section - of running the promotion.  You can adjust the Price Funding per Case amount to change these numbers to help balance your profit with that of the retailer, or change the Display Funding amount to see the impact this can make.
"Triple Net" pricing is the impact of all the promotional funding you have prposed on your invoice price - so it shows the true cost of a promotions for every case sold.  Some retailer prefer you to lower your invoice price for the promotional period, so this gives you the equivalent invoice price if you choose to go down this route.
Once you've entered any planned promotions for the year the column on the right hand side will give you the full-year impact of the listing and promotions you have agreed with the retailer, both shoing their revenue and profit (in Blue) and yours (in Purple)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</si>
</sst>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quot;#,##0.00;[Red]\-&quot;£&quot;#,##0.00"/>
    <numFmt numFmtId="164" formatCode="&quot;£&quot;#,##0"/>
    <numFmt numFmtId="165" formatCode="0.0%"/>
    <numFmt numFmtId="166" formatCode="0.0%;[Red]\-0.0%"/>
    <numFmt numFmtId="167" formatCode="&quot;£&quot;#,##0.00"/>
  </numFmts>
  <fonts count="23" x14ac:knownFonts="1">
    <font>
      <sz val="11"/>
      <color rgb="FF000000"/>
      <name val="Calibri"/>
      <scheme val="minor"/>
    </font>
    <font>
      <sz val="11"/>
      <name val="Calibri"/>
      <family val="2"/>
    </font>
    <font>
      <sz val="11"/>
      <color rgb="FF000000"/>
      <name val="Calibri"/>
      <family val="2"/>
    </font>
    <font>
      <b/>
      <sz val="11"/>
      <color rgb="FF000000"/>
      <name val="Calibri"/>
      <family val="2"/>
    </font>
    <font>
      <sz val="11"/>
      <color rgb="FF434343"/>
      <name val="Calibri"/>
      <family val="2"/>
    </font>
    <font>
      <sz val="11"/>
      <color theme="1"/>
      <name val="Calibri"/>
      <family val="2"/>
    </font>
    <font>
      <sz val="11"/>
      <color rgb="FFFFFFFF"/>
      <name val="Calibri"/>
      <family val="2"/>
    </font>
    <font>
      <sz val="22"/>
      <color rgb="FF000000"/>
      <name val="Calibri"/>
      <family val="2"/>
    </font>
    <font>
      <sz val="11"/>
      <color rgb="FF666666"/>
      <name val="Calibri"/>
      <family val="2"/>
    </font>
    <font>
      <b/>
      <sz val="11"/>
      <color rgb="FF434343"/>
      <name val="Calibri"/>
      <family val="2"/>
    </font>
    <font>
      <sz val="11"/>
      <color theme="1"/>
      <name val="Calibri"/>
      <family val="2"/>
    </font>
    <font>
      <b/>
      <sz val="11"/>
      <color rgb="FF000000"/>
      <name val="Calibri"/>
      <family val="2"/>
    </font>
    <font>
      <b/>
      <sz val="11"/>
      <color theme="1"/>
      <name val="Calibri"/>
      <family val="2"/>
    </font>
    <font>
      <sz val="11"/>
      <color rgb="FF434343"/>
      <name val="Calibri"/>
      <family val="2"/>
    </font>
    <font>
      <sz val="12"/>
      <color rgb="FF000000"/>
      <name val="Calibri"/>
      <family val="2"/>
    </font>
    <font>
      <b/>
      <sz val="16"/>
      <color rgb="FF000000"/>
      <name val="Calibri"/>
      <family val="2"/>
      <scheme val="minor"/>
    </font>
    <font>
      <b/>
      <sz val="22"/>
      <color rgb="FF000000"/>
      <name val="Calibri"/>
      <family val="2"/>
      <scheme val="minor"/>
    </font>
    <font>
      <sz val="11"/>
      <color rgb="FF000000"/>
      <name val="Calibri"/>
      <family val="2"/>
      <scheme val="minor"/>
    </font>
    <font>
      <b/>
      <sz val="11"/>
      <color rgb="FFFF0000"/>
      <name val="Calibri"/>
      <family val="2"/>
    </font>
    <font>
      <b/>
      <sz val="11"/>
      <color rgb="FFFF0000"/>
      <name val="Calibri"/>
      <family val="2"/>
      <scheme val="minor"/>
    </font>
    <font>
      <b/>
      <sz val="11"/>
      <color rgb="FF0070C0"/>
      <name val="Calibri"/>
      <family val="2"/>
      <scheme val="minor"/>
    </font>
    <font>
      <b/>
      <sz val="14"/>
      <color rgb="FF000000"/>
      <name val="Calibri"/>
      <family val="2"/>
      <scheme val="minor"/>
    </font>
    <font>
      <b/>
      <sz val="11"/>
      <color rgb="FF00B050"/>
      <name val="Calibri"/>
      <family val="2"/>
      <scheme val="minor"/>
    </font>
  </fonts>
  <fills count="10">
    <fill>
      <patternFill patternType="none"/>
    </fill>
    <fill>
      <patternFill patternType="gray125"/>
    </fill>
    <fill>
      <patternFill patternType="solid">
        <fgColor rgb="FFFFFFFF"/>
        <bgColor rgb="FFFFFFFF"/>
      </patternFill>
    </fill>
    <fill>
      <patternFill patternType="solid">
        <fgColor rgb="FFB4C6E7"/>
        <bgColor rgb="FFB4C6E7"/>
      </patternFill>
    </fill>
    <fill>
      <patternFill patternType="solid">
        <fgColor rgb="FFCC99FF"/>
        <bgColor rgb="FFCC99FF"/>
      </patternFill>
    </fill>
    <fill>
      <patternFill patternType="solid">
        <fgColor rgb="FFFFFF99"/>
        <bgColor rgb="FFFFFF99"/>
      </patternFill>
    </fill>
    <fill>
      <patternFill patternType="solid">
        <fgColor rgb="FFF6B26B"/>
        <bgColor rgb="FFF6B26B"/>
      </patternFill>
    </fill>
    <fill>
      <patternFill patternType="solid">
        <fgColor rgb="FF999999"/>
        <bgColor rgb="FF999999"/>
      </patternFill>
    </fill>
    <fill>
      <patternFill patternType="solid">
        <fgColor rgb="FFFFFF99"/>
        <bgColor indexed="64"/>
      </patternFill>
    </fill>
    <fill>
      <patternFill patternType="solid">
        <fgColor theme="2" tint="-0.14999847407452621"/>
        <bgColor indexed="64"/>
      </patternFill>
    </fill>
  </fills>
  <borders count="38">
    <border>
      <left/>
      <right/>
      <top/>
      <bottom/>
      <diagonal/>
    </border>
    <border>
      <left/>
      <right style="thin">
        <color rgb="FFA5A5A5"/>
      </right>
      <top/>
      <bottom style="thin">
        <color rgb="FFA5A5A5"/>
      </bottom>
      <diagonal/>
    </border>
    <border>
      <left style="thin">
        <color rgb="FF999999"/>
      </left>
      <right style="thin">
        <color rgb="FF999999"/>
      </right>
      <top style="thin">
        <color rgb="FF999999"/>
      </top>
      <bottom style="thin">
        <color rgb="FF999999"/>
      </bottom>
      <diagonal/>
    </border>
    <border>
      <left/>
      <right/>
      <top/>
      <bottom style="thin">
        <color rgb="FFA5A5A5"/>
      </bottom>
      <diagonal/>
    </border>
    <border>
      <left/>
      <right/>
      <top/>
      <bottom style="thin">
        <color rgb="FFA5A5A5"/>
      </bottom>
      <diagonal/>
    </border>
    <border>
      <left/>
      <right/>
      <top/>
      <bottom style="thin">
        <color rgb="FF999999"/>
      </bottom>
      <diagonal/>
    </border>
    <border>
      <left style="thin">
        <color rgb="FFA5A5A5"/>
      </left>
      <right style="thin">
        <color rgb="FFA5A5A5"/>
      </right>
      <top/>
      <bottom style="thin">
        <color rgb="FFA5A5A5"/>
      </bottom>
      <diagonal/>
    </border>
    <border>
      <left style="thin">
        <color rgb="FFA5A5A5"/>
      </left>
      <right style="thin">
        <color rgb="FFA5A5A5"/>
      </right>
      <top/>
      <bottom/>
      <diagonal/>
    </border>
    <border>
      <left/>
      <right style="thin">
        <color rgb="FFD8D8D8"/>
      </right>
      <top/>
      <bottom/>
      <diagonal/>
    </border>
    <border>
      <left/>
      <right style="thin">
        <color rgb="FFD8D8D8"/>
      </right>
      <top/>
      <bottom style="thin">
        <color rgb="FFD8D8D8"/>
      </bottom>
      <diagonal/>
    </border>
    <border>
      <left/>
      <right/>
      <top/>
      <bottom style="thin">
        <color rgb="FFD8D8D8"/>
      </bottom>
      <diagonal/>
    </border>
    <border>
      <left style="thin">
        <color rgb="FFA5A5A5"/>
      </left>
      <right style="thin">
        <color rgb="FFA5A5A5"/>
      </right>
      <top style="thin">
        <color rgb="FF999999"/>
      </top>
      <bottom/>
      <diagonal/>
    </border>
    <border>
      <left/>
      <right style="thin">
        <color rgb="FFA5A5A5"/>
      </right>
      <top style="thin">
        <color rgb="FF999999"/>
      </top>
      <bottom style="thin">
        <color rgb="FFA5A5A5"/>
      </bottom>
      <diagonal/>
    </border>
    <border>
      <left/>
      <right style="thin">
        <color rgb="FFA5A5A5"/>
      </right>
      <top style="thin">
        <color rgb="FFA5A5A5"/>
      </top>
      <bottom style="thin">
        <color rgb="FFA5A5A5"/>
      </bottom>
      <diagonal/>
    </border>
    <border>
      <left style="thin">
        <color rgb="FFD8D8D8"/>
      </left>
      <right/>
      <top/>
      <bottom style="thin">
        <color rgb="FFD8D8D8"/>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style="thick">
        <color rgb="FFFF0000"/>
      </left>
      <right style="thin">
        <color rgb="FFD8D8D8"/>
      </right>
      <top/>
      <bottom style="thin">
        <color rgb="FFD8D8D8"/>
      </bottom>
      <diagonal/>
    </border>
    <border>
      <left/>
      <right style="thick">
        <color rgb="FFFF0000"/>
      </right>
      <top/>
      <bottom style="thin">
        <color rgb="FFD8D8D8"/>
      </bottom>
      <diagonal/>
    </border>
    <border>
      <left style="thick">
        <color rgb="FFFF0000"/>
      </left>
      <right/>
      <top/>
      <bottom/>
      <diagonal/>
    </border>
    <border>
      <left/>
      <right style="thick">
        <color rgb="FFFF0000"/>
      </right>
      <top/>
      <bottom/>
      <diagonal/>
    </border>
    <border>
      <left style="thick">
        <color rgb="FFFF0000"/>
      </left>
      <right/>
      <top/>
      <bottom style="thick">
        <color rgb="FFFF0000"/>
      </bottom>
      <diagonal/>
    </border>
    <border>
      <left/>
      <right/>
      <top/>
      <bottom style="thick">
        <color rgb="FFFF0000"/>
      </bottom>
      <diagonal/>
    </border>
    <border>
      <left/>
      <right style="thin">
        <color rgb="FFD8D8D8"/>
      </right>
      <top/>
      <bottom style="thick">
        <color rgb="FFFF0000"/>
      </bottom>
      <diagonal/>
    </border>
    <border>
      <left/>
      <right style="thick">
        <color rgb="FFFF0000"/>
      </right>
      <top/>
      <bottom style="thick">
        <color rgb="FFFF0000"/>
      </bottom>
      <diagonal/>
    </border>
    <border>
      <left style="thick">
        <color rgb="FF0070C0"/>
      </left>
      <right/>
      <top style="thick">
        <color rgb="FF0070C0"/>
      </top>
      <bottom style="thick">
        <color rgb="FF0070C0"/>
      </bottom>
      <diagonal/>
    </border>
    <border>
      <left style="thin">
        <color rgb="FF999999"/>
      </left>
      <right style="thick">
        <color rgb="FF0070C0"/>
      </right>
      <top style="thick">
        <color rgb="FF0070C0"/>
      </top>
      <bottom style="thick">
        <color rgb="FF0070C0"/>
      </bottom>
      <diagonal/>
    </border>
    <border>
      <left style="thick">
        <color rgb="FF00B050"/>
      </left>
      <right style="thin">
        <color rgb="FFA5A5A5"/>
      </right>
      <top style="thick">
        <color rgb="FF00B050"/>
      </top>
      <bottom style="thin">
        <color rgb="FFA5A5A5"/>
      </bottom>
      <diagonal/>
    </border>
    <border>
      <left/>
      <right style="thin">
        <color rgb="FFA5A5A5"/>
      </right>
      <top style="thick">
        <color rgb="FF00B050"/>
      </top>
      <bottom style="thin">
        <color rgb="FFA5A5A5"/>
      </bottom>
      <diagonal/>
    </border>
    <border>
      <left style="thin">
        <color rgb="FFA5A5A5"/>
      </left>
      <right style="thin">
        <color rgb="FFA5A5A5"/>
      </right>
      <top style="thick">
        <color rgb="FF00B050"/>
      </top>
      <bottom style="thin">
        <color rgb="FFA5A5A5"/>
      </bottom>
      <diagonal/>
    </border>
    <border>
      <left/>
      <right style="thick">
        <color rgb="FF00B050"/>
      </right>
      <top style="thick">
        <color rgb="FF00B050"/>
      </top>
      <bottom style="thin">
        <color rgb="FFA5A5A5"/>
      </bottom>
      <diagonal/>
    </border>
    <border>
      <left style="thick">
        <color rgb="FF00B050"/>
      </left>
      <right style="thin">
        <color rgb="FFA5A5A5"/>
      </right>
      <top/>
      <bottom style="thin">
        <color rgb="FFA5A5A5"/>
      </bottom>
      <diagonal/>
    </border>
    <border>
      <left/>
      <right style="thick">
        <color rgb="FF00B050"/>
      </right>
      <top/>
      <bottom style="thin">
        <color rgb="FFA5A5A5"/>
      </bottom>
      <diagonal/>
    </border>
    <border>
      <left style="thick">
        <color rgb="FF00B050"/>
      </left>
      <right style="thin">
        <color rgb="FFA5A5A5"/>
      </right>
      <top/>
      <bottom style="thick">
        <color rgb="FF00B050"/>
      </bottom>
      <diagonal/>
    </border>
    <border>
      <left/>
      <right style="thin">
        <color rgb="FFA5A5A5"/>
      </right>
      <top/>
      <bottom style="thick">
        <color rgb="FF00B050"/>
      </bottom>
      <diagonal/>
    </border>
    <border>
      <left style="thin">
        <color rgb="FFA5A5A5"/>
      </left>
      <right style="thin">
        <color rgb="FFA5A5A5"/>
      </right>
      <top/>
      <bottom style="thick">
        <color rgb="FF00B050"/>
      </bottom>
      <diagonal/>
    </border>
    <border>
      <left/>
      <right style="thick">
        <color rgb="FF00B050"/>
      </right>
      <top/>
      <bottom style="thick">
        <color rgb="FF00B050"/>
      </bottom>
      <diagonal/>
    </border>
  </borders>
  <cellStyleXfs count="1">
    <xf numFmtId="0" fontId="0" fillId="0" borderId="0"/>
  </cellStyleXfs>
  <cellXfs count="135">
    <xf numFmtId="0" fontId="0" fillId="0" borderId="0" xfId="0"/>
    <xf numFmtId="0" fontId="4" fillId="3" borderId="1" xfId="0" applyFont="1" applyFill="1" applyBorder="1"/>
    <xf numFmtId="0" fontId="4" fillId="4" borderId="1" xfId="0" applyFont="1" applyFill="1" applyBorder="1"/>
    <xf numFmtId="0" fontId="2" fillId="0" borderId="0" xfId="0" applyFont="1" applyAlignment="1">
      <alignment horizontal="right" vertical="center"/>
    </xf>
    <xf numFmtId="9" fontId="2" fillId="5" borderId="2" xfId="0" applyNumberFormat="1" applyFont="1" applyFill="1" applyBorder="1" applyAlignment="1">
      <alignment horizontal="left"/>
    </xf>
    <xf numFmtId="0" fontId="5" fillId="0" borderId="4" xfId="0" applyFont="1" applyBorder="1"/>
    <xf numFmtId="0" fontId="5" fillId="0" borderId="0" xfId="0" applyFont="1"/>
    <xf numFmtId="0" fontId="6" fillId="0" borderId="0" xfId="0" applyFont="1" applyAlignment="1">
      <alignment horizontal="right"/>
    </xf>
    <xf numFmtId="0" fontId="3" fillId="0" borderId="5" xfId="0" applyFont="1" applyBorder="1" applyAlignment="1">
      <alignment horizontal="center" vertical="center"/>
    </xf>
    <xf numFmtId="0" fontId="3" fillId="0" borderId="5" xfId="0" applyFont="1" applyBorder="1" applyAlignment="1">
      <alignment horizontal="center"/>
    </xf>
    <xf numFmtId="0" fontId="3" fillId="0" borderId="6" xfId="0" applyFont="1" applyBorder="1" applyAlignment="1">
      <alignment horizontal="center"/>
    </xf>
    <xf numFmtId="0" fontId="2" fillId="0" borderId="1" xfId="0" applyFont="1" applyBorder="1"/>
    <xf numFmtId="0" fontId="3" fillId="0" borderId="0" xfId="0" applyFont="1" applyAlignment="1">
      <alignment horizontal="center"/>
    </xf>
    <xf numFmtId="0" fontId="5" fillId="0" borderId="8" xfId="0" applyFont="1" applyBorder="1"/>
    <xf numFmtId="167" fontId="5" fillId="0" borderId="10" xfId="0" applyNumberFormat="1" applyFont="1" applyBorder="1"/>
    <xf numFmtId="167" fontId="5" fillId="0" borderId="0" xfId="0" applyNumberFormat="1" applyFont="1"/>
    <xf numFmtId="164" fontId="5" fillId="0" borderId="0" xfId="0" applyNumberFormat="1" applyFont="1"/>
    <xf numFmtId="3" fontId="4" fillId="3" borderId="1" xfId="0" applyNumberFormat="1" applyFont="1" applyFill="1" applyBorder="1" applyAlignment="1">
      <alignment horizontal="center"/>
    </xf>
    <xf numFmtId="164" fontId="4" fillId="3" borderId="1" xfId="0" applyNumberFormat="1" applyFont="1" applyFill="1" applyBorder="1" applyAlignment="1">
      <alignment horizontal="center"/>
    </xf>
    <xf numFmtId="166" fontId="4" fillId="3" borderId="1" xfId="0" applyNumberFormat="1" applyFont="1" applyFill="1" applyBorder="1" applyAlignment="1">
      <alignment horizontal="center"/>
    </xf>
    <xf numFmtId="166" fontId="9" fillId="3" borderId="1" xfId="0" applyNumberFormat="1" applyFont="1" applyFill="1" applyBorder="1" applyAlignment="1">
      <alignment horizontal="center"/>
    </xf>
    <xf numFmtId="166" fontId="4" fillId="0" borderId="1" xfId="0" applyNumberFormat="1" applyFont="1" applyBorder="1" applyAlignment="1">
      <alignment horizontal="center"/>
    </xf>
    <xf numFmtId="164" fontId="4" fillId="4" borderId="1" xfId="0" applyNumberFormat="1" applyFont="1" applyFill="1" applyBorder="1" applyAlignment="1">
      <alignment horizontal="center"/>
    </xf>
    <xf numFmtId="167" fontId="4" fillId="4" borderId="1" xfId="0" applyNumberFormat="1" applyFont="1" applyFill="1" applyBorder="1" applyAlignment="1">
      <alignment horizontal="center"/>
    </xf>
    <xf numFmtId="0" fontId="5" fillId="0" borderId="4" xfId="0" applyFont="1" applyBorder="1" applyAlignment="1">
      <alignment vertical="center"/>
    </xf>
    <xf numFmtId="0" fontId="5" fillId="0" borderId="0" xfId="0" applyFont="1" applyAlignment="1">
      <alignment horizontal="right"/>
    </xf>
    <xf numFmtId="0" fontId="2" fillId="0" borderId="12" xfId="0" applyFont="1" applyBorder="1"/>
    <xf numFmtId="0" fontId="5" fillId="0" borderId="13" xfId="0" applyFont="1" applyBorder="1"/>
    <xf numFmtId="0" fontId="5" fillId="0" borderId="1" xfId="0" applyFont="1" applyBorder="1"/>
    <xf numFmtId="167" fontId="5" fillId="0" borderId="9" xfId="0" applyNumberFormat="1" applyFont="1" applyBorder="1" applyAlignment="1">
      <alignment horizontal="right"/>
    </xf>
    <xf numFmtId="167" fontId="5" fillId="0" borderId="10" xfId="0" applyNumberFormat="1" applyFont="1" applyBorder="1" applyAlignment="1">
      <alignment horizontal="right"/>
    </xf>
    <xf numFmtId="167" fontId="5" fillId="0" borderId="1" xfId="0" applyNumberFormat="1" applyFont="1" applyBorder="1"/>
    <xf numFmtId="3" fontId="9" fillId="3" borderId="1" xfId="0" applyNumberFormat="1" applyFont="1" applyFill="1" applyBorder="1" applyAlignment="1">
      <alignment horizontal="center"/>
    </xf>
    <xf numFmtId="164" fontId="9" fillId="3" borderId="1" xfId="0" applyNumberFormat="1" applyFont="1" applyFill="1" applyBorder="1" applyAlignment="1">
      <alignment horizontal="center"/>
    </xf>
    <xf numFmtId="166" fontId="9" fillId="0" borderId="1" xfId="0" applyNumberFormat="1" applyFont="1" applyBorder="1" applyAlignment="1">
      <alignment horizontal="center"/>
    </xf>
    <xf numFmtId="3" fontId="9" fillId="4" borderId="1" xfId="0" applyNumberFormat="1" applyFont="1" applyFill="1" applyBorder="1" applyAlignment="1">
      <alignment horizontal="center"/>
    </xf>
    <xf numFmtId="164" fontId="9" fillId="4" borderId="1" xfId="0" applyNumberFormat="1" applyFont="1" applyFill="1" applyBorder="1" applyAlignment="1">
      <alignment horizontal="center"/>
    </xf>
    <xf numFmtId="0" fontId="11" fillId="6" borderId="1" xfId="0" applyFont="1" applyFill="1" applyBorder="1" applyAlignment="1">
      <alignment horizontal="center"/>
    </xf>
    <xf numFmtId="8" fontId="12" fillId="5" borderId="1" xfId="0" applyNumberFormat="1" applyFont="1" applyFill="1" applyBorder="1" applyAlignment="1">
      <alignment horizontal="center"/>
    </xf>
    <xf numFmtId="8" fontId="12" fillId="5" borderId="6" xfId="0" applyNumberFormat="1" applyFont="1" applyFill="1" applyBorder="1" applyAlignment="1">
      <alignment horizontal="center"/>
    </xf>
    <xf numFmtId="3" fontId="13" fillId="4" borderId="1" xfId="0" applyNumberFormat="1" applyFont="1" applyFill="1" applyBorder="1" applyAlignment="1">
      <alignment horizontal="center"/>
    </xf>
    <xf numFmtId="164" fontId="13" fillId="4" borderId="1" xfId="0" applyNumberFormat="1" applyFont="1" applyFill="1" applyBorder="1" applyAlignment="1">
      <alignment horizontal="center"/>
    </xf>
    <xf numFmtId="166" fontId="13" fillId="4" borderId="1" xfId="0" applyNumberFormat="1" applyFont="1" applyFill="1" applyBorder="1" applyAlignment="1">
      <alignment horizontal="center"/>
    </xf>
    <xf numFmtId="167" fontId="13" fillId="4" borderId="1" xfId="0" applyNumberFormat="1" applyFont="1" applyFill="1" applyBorder="1" applyAlignment="1">
      <alignment horizontal="center"/>
    </xf>
    <xf numFmtId="8" fontId="5" fillId="6" borderId="1" xfId="0" applyNumberFormat="1" applyFont="1" applyFill="1" applyBorder="1" applyAlignment="1">
      <alignment horizontal="center"/>
    </xf>
    <xf numFmtId="8" fontId="5" fillId="5" borderId="1" xfId="0" applyNumberFormat="1" applyFont="1" applyFill="1" applyBorder="1" applyAlignment="1">
      <alignment horizontal="center"/>
    </xf>
    <xf numFmtId="8" fontId="5" fillId="5" borderId="6" xfId="0" applyNumberFormat="1" applyFont="1" applyFill="1" applyBorder="1" applyAlignment="1">
      <alignment horizontal="center"/>
    </xf>
    <xf numFmtId="3" fontId="5" fillId="6" borderId="1" xfId="0" applyNumberFormat="1" applyFont="1" applyFill="1" applyBorder="1" applyAlignment="1">
      <alignment horizontal="center"/>
    </xf>
    <xf numFmtId="3" fontId="5" fillId="5" borderId="1" xfId="0" applyNumberFormat="1" applyFont="1" applyFill="1" applyBorder="1" applyAlignment="1">
      <alignment horizontal="center"/>
    </xf>
    <xf numFmtId="3" fontId="5" fillId="5" borderId="6" xfId="0" applyNumberFormat="1" applyFont="1" applyFill="1" applyBorder="1" applyAlignment="1">
      <alignment horizontal="center"/>
    </xf>
    <xf numFmtId="3" fontId="8" fillId="2" borderId="1" xfId="0" applyNumberFormat="1" applyFont="1" applyFill="1" applyBorder="1" applyAlignment="1">
      <alignment horizontal="center"/>
    </xf>
    <xf numFmtId="3" fontId="8" fillId="2" borderId="6" xfId="0" applyNumberFormat="1" applyFont="1" applyFill="1" applyBorder="1" applyAlignment="1">
      <alignment horizontal="center"/>
    </xf>
    <xf numFmtId="167" fontId="8" fillId="0" borderId="1" xfId="0" applyNumberFormat="1" applyFont="1" applyBorder="1" applyAlignment="1">
      <alignment horizontal="center"/>
    </xf>
    <xf numFmtId="167" fontId="8" fillId="0" borderId="6" xfId="0" applyNumberFormat="1" applyFont="1" applyBorder="1" applyAlignment="1">
      <alignment horizontal="center"/>
    </xf>
    <xf numFmtId="165" fontId="5" fillId="6" borderId="1" xfId="0" applyNumberFormat="1" applyFont="1" applyFill="1" applyBorder="1" applyAlignment="1">
      <alignment horizontal="center"/>
    </xf>
    <xf numFmtId="165" fontId="8" fillId="0" borderId="1" xfId="0" applyNumberFormat="1" applyFont="1" applyBorder="1" applyAlignment="1">
      <alignment horizontal="center"/>
    </xf>
    <xf numFmtId="165" fontId="8" fillId="0" borderId="6" xfId="0" applyNumberFormat="1" applyFont="1" applyBorder="1" applyAlignment="1">
      <alignment horizontal="center"/>
    </xf>
    <xf numFmtId="167" fontId="5" fillId="5" borderId="1" xfId="0" applyNumberFormat="1" applyFont="1" applyFill="1" applyBorder="1" applyAlignment="1">
      <alignment horizontal="center"/>
    </xf>
    <xf numFmtId="167" fontId="5" fillId="5" borderId="6" xfId="0" applyNumberFormat="1" applyFont="1" applyFill="1" applyBorder="1" applyAlignment="1">
      <alignment horizontal="center"/>
    </xf>
    <xf numFmtId="9" fontId="8" fillId="0" borderId="1" xfId="0" applyNumberFormat="1" applyFont="1" applyBorder="1" applyAlignment="1">
      <alignment horizontal="center"/>
    </xf>
    <xf numFmtId="9" fontId="5" fillId="5" borderId="1" xfId="0" applyNumberFormat="1" applyFont="1" applyFill="1" applyBorder="1" applyAlignment="1">
      <alignment horizontal="center"/>
    </xf>
    <xf numFmtId="9" fontId="5" fillId="5" borderId="6" xfId="0" applyNumberFormat="1" applyFont="1" applyFill="1" applyBorder="1" applyAlignment="1">
      <alignment horizontal="center"/>
    </xf>
    <xf numFmtId="3" fontId="5" fillId="0" borderId="1" xfId="0" applyNumberFormat="1" applyFont="1" applyBorder="1" applyAlignment="1">
      <alignment horizontal="center"/>
    </xf>
    <xf numFmtId="164" fontId="5" fillId="0" borderId="1" xfId="0" applyNumberFormat="1" applyFont="1" applyBorder="1" applyAlignment="1">
      <alignment horizontal="center"/>
    </xf>
    <xf numFmtId="164" fontId="5" fillId="5" borderId="1" xfId="0" applyNumberFormat="1" applyFont="1" applyFill="1" applyBorder="1" applyAlignment="1">
      <alignment horizontal="center"/>
    </xf>
    <xf numFmtId="164" fontId="5" fillId="5" borderId="6" xfId="0" applyNumberFormat="1" applyFont="1" applyFill="1" applyBorder="1" applyAlignment="1">
      <alignment horizontal="center"/>
    </xf>
    <xf numFmtId="164" fontId="5" fillId="0" borderId="0" xfId="0" applyNumberFormat="1" applyFont="1" applyAlignment="1">
      <alignment horizontal="center"/>
    </xf>
    <xf numFmtId="164" fontId="10" fillId="7" borderId="1" xfId="0" applyNumberFormat="1" applyFont="1" applyFill="1" applyBorder="1" applyAlignment="1">
      <alignment horizontal="center"/>
    </xf>
    <xf numFmtId="167" fontId="5" fillId="0" borderId="4" xfId="0" applyNumberFormat="1" applyFont="1" applyBorder="1" applyAlignment="1">
      <alignment horizontal="center"/>
    </xf>
    <xf numFmtId="0" fontId="0" fillId="0" borderId="0" xfId="0" applyAlignment="1">
      <alignment horizontal="center"/>
    </xf>
    <xf numFmtId="0" fontId="4" fillId="0" borderId="1" xfId="0" applyFont="1" applyBorder="1" applyAlignment="1">
      <alignment horizontal="center"/>
    </xf>
    <xf numFmtId="0" fontId="5" fillId="0" borderId="0" xfId="0" applyFont="1" applyAlignment="1">
      <alignment horizontal="center"/>
    </xf>
    <xf numFmtId="0" fontId="12" fillId="0" borderId="0" xfId="0" applyFont="1" applyAlignment="1">
      <alignment horizontal="center"/>
    </xf>
    <xf numFmtId="167" fontId="5" fillId="8" borderId="10" xfId="0" applyNumberFormat="1" applyFont="1" applyFill="1" applyBorder="1" applyAlignment="1">
      <alignment horizontal="center"/>
    </xf>
    <xf numFmtId="167" fontId="5" fillId="0" borderId="0" xfId="0" applyNumberFormat="1" applyFont="1" applyAlignment="1">
      <alignment horizontal="center"/>
    </xf>
    <xf numFmtId="0" fontId="5" fillId="5" borderId="9" xfId="0" applyFont="1" applyFill="1" applyBorder="1" applyAlignment="1">
      <alignment horizontal="left"/>
    </xf>
    <xf numFmtId="0" fontId="5" fillId="5" borderId="14" xfId="0" applyFont="1" applyFill="1" applyBorder="1" applyAlignment="1">
      <alignment horizontal="center"/>
    </xf>
    <xf numFmtId="0" fontId="5" fillId="0" borderId="0" xfId="0" applyFont="1" applyAlignment="1">
      <alignment vertical="center"/>
    </xf>
    <xf numFmtId="0" fontId="17" fillId="0" borderId="0" xfId="0" applyFont="1"/>
    <xf numFmtId="0" fontId="3" fillId="0" borderId="15" xfId="0" applyFont="1" applyBorder="1" applyAlignment="1">
      <alignment horizontal="center"/>
    </xf>
    <xf numFmtId="0" fontId="3" fillId="0" borderId="16" xfId="0" applyFont="1" applyBorder="1" applyAlignment="1">
      <alignment horizontal="center"/>
    </xf>
    <xf numFmtId="0" fontId="5" fillId="0" borderId="16" xfId="0" applyFont="1" applyBorder="1"/>
    <xf numFmtId="0" fontId="12" fillId="0" borderId="17" xfId="0" applyFont="1" applyBorder="1" applyAlignment="1">
      <alignment horizontal="center"/>
    </xf>
    <xf numFmtId="0" fontId="5" fillId="5" borderId="18" xfId="0" applyFont="1" applyFill="1" applyBorder="1" applyAlignment="1">
      <alignment horizontal="left"/>
    </xf>
    <xf numFmtId="167" fontId="5" fillId="8" borderId="19" xfId="0" applyNumberFormat="1" applyFont="1" applyFill="1" applyBorder="1" applyAlignment="1">
      <alignment horizontal="center"/>
    </xf>
    <xf numFmtId="0" fontId="5" fillId="0" borderId="20" xfId="0" applyFont="1" applyBorder="1"/>
    <xf numFmtId="167" fontId="5" fillId="0" borderId="21" xfId="0" applyNumberFormat="1" applyFont="1" applyBorder="1" applyAlignment="1">
      <alignment horizontal="center"/>
    </xf>
    <xf numFmtId="0" fontId="5" fillId="0" borderId="22" xfId="0" applyFont="1" applyBorder="1"/>
    <xf numFmtId="0" fontId="5" fillId="0" borderId="23" xfId="0" applyFont="1" applyBorder="1" applyAlignment="1">
      <alignment horizontal="center"/>
    </xf>
    <xf numFmtId="0" fontId="5" fillId="0" borderId="24" xfId="0" applyFont="1" applyBorder="1"/>
    <xf numFmtId="167" fontId="5" fillId="0" borderId="23" xfId="0" applyNumberFormat="1" applyFont="1" applyBorder="1" applyAlignment="1">
      <alignment horizontal="right"/>
    </xf>
    <xf numFmtId="167" fontId="5" fillId="0" borderId="25" xfId="0" applyNumberFormat="1" applyFont="1" applyBorder="1" applyAlignment="1">
      <alignment horizontal="center"/>
    </xf>
    <xf numFmtId="0" fontId="18" fillId="0" borderId="0" xfId="0" applyFont="1"/>
    <xf numFmtId="0" fontId="2" fillId="0" borderId="26" xfId="0" applyFont="1" applyBorder="1" applyAlignment="1">
      <alignment horizontal="right" vertical="center"/>
    </xf>
    <xf numFmtId="9" fontId="2" fillId="5" borderId="27" xfId="0" applyNumberFormat="1" applyFont="1" applyFill="1" applyBorder="1" applyAlignment="1">
      <alignment horizontal="left"/>
    </xf>
    <xf numFmtId="0" fontId="11" fillId="6" borderId="4" xfId="0" applyFont="1" applyFill="1" applyBorder="1" applyAlignment="1">
      <alignment horizontal="center"/>
    </xf>
    <xf numFmtId="8" fontId="5" fillId="6" borderId="4" xfId="0" applyNumberFormat="1" applyFont="1" applyFill="1" applyBorder="1" applyAlignment="1">
      <alignment horizontal="center"/>
    </xf>
    <xf numFmtId="3" fontId="5" fillId="6" borderId="4" xfId="0" applyNumberFormat="1" applyFont="1" applyFill="1" applyBorder="1" applyAlignment="1">
      <alignment horizontal="center"/>
    </xf>
    <xf numFmtId="165" fontId="5" fillId="6" borderId="4" xfId="0" applyNumberFormat="1" applyFont="1" applyFill="1" applyBorder="1" applyAlignment="1">
      <alignment horizontal="center"/>
    </xf>
    <xf numFmtId="167" fontId="8" fillId="0" borderId="4" xfId="0" applyNumberFormat="1" applyFont="1" applyBorder="1" applyAlignment="1">
      <alignment horizontal="center"/>
    </xf>
    <xf numFmtId="9" fontId="8" fillId="0" borderId="4" xfId="0" applyNumberFormat="1" applyFont="1" applyBorder="1" applyAlignment="1">
      <alignment horizontal="center"/>
    </xf>
    <xf numFmtId="3" fontId="5" fillId="0" borderId="4" xfId="0" applyNumberFormat="1" applyFont="1" applyBorder="1" applyAlignment="1">
      <alignment horizontal="center"/>
    </xf>
    <xf numFmtId="164" fontId="5" fillId="0" borderId="4" xfId="0" applyNumberFormat="1" applyFont="1" applyBorder="1" applyAlignment="1">
      <alignment horizontal="center"/>
    </xf>
    <xf numFmtId="8" fontId="12" fillId="5" borderId="28" xfId="0" applyNumberFormat="1" applyFont="1" applyFill="1" applyBorder="1" applyAlignment="1">
      <alignment horizontal="center"/>
    </xf>
    <xf numFmtId="8" fontId="12" fillId="5" borderId="29" xfId="0" applyNumberFormat="1" applyFont="1" applyFill="1" applyBorder="1" applyAlignment="1">
      <alignment horizontal="center"/>
    </xf>
    <xf numFmtId="8" fontId="12" fillId="5" borderId="30" xfId="0" applyNumberFormat="1" applyFont="1" applyFill="1" applyBorder="1" applyAlignment="1">
      <alignment horizontal="center"/>
    </xf>
    <xf numFmtId="8" fontId="12" fillId="5" borderId="31" xfId="0" applyNumberFormat="1" applyFont="1" applyFill="1" applyBorder="1" applyAlignment="1">
      <alignment horizontal="center"/>
    </xf>
    <xf numFmtId="8" fontId="5" fillId="5" borderId="32" xfId="0" applyNumberFormat="1" applyFont="1" applyFill="1" applyBorder="1" applyAlignment="1">
      <alignment horizontal="center"/>
    </xf>
    <xf numFmtId="8" fontId="5" fillId="5" borderId="33" xfId="0" applyNumberFormat="1" applyFont="1" applyFill="1" applyBorder="1" applyAlignment="1">
      <alignment horizontal="center"/>
    </xf>
    <xf numFmtId="3" fontId="5" fillId="5" borderId="32" xfId="0" applyNumberFormat="1" applyFont="1" applyFill="1" applyBorder="1" applyAlignment="1">
      <alignment horizontal="center"/>
    </xf>
    <xf numFmtId="3" fontId="5" fillId="5" borderId="33" xfId="0" applyNumberFormat="1" applyFont="1" applyFill="1" applyBorder="1" applyAlignment="1">
      <alignment horizontal="center"/>
    </xf>
    <xf numFmtId="3" fontId="8" fillId="2" borderId="32" xfId="0" applyNumberFormat="1" applyFont="1" applyFill="1" applyBorder="1" applyAlignment="1">
      <alignment horizontal="center"/>
    </xf>
    <xf numFmtId="3" fontId="8" fillId="2" borderId="33" xfId="0" applyNumberFormat="1" applyFont="1" applyFill="1" applyBorder="1" applyAlignment="1">
      <alignment horizontal="center"/>
    </xf>
    <xf numFmtId="167" fontId="8" fillId="0" borderId="32" xfId="0" applyNumberFormat="1" applyFont="1" applyBorder="1" applyAlignment="1">
      <alignment horizontal="center"/>
    </xf>
    <xf numFmtId="167" fontId="8" fillId="0" borderId="33" xfId="0" applyNumberFormat="1" applyFont="1" applyBorder="1" applyAlignment="1">
      <alignment horizontal="center"/>
    </xf>
    <xf numFmtId="165" fontId="8" fillId="0" borderId="32" xfId="0" applyNumberFormat="1" applyFont="1" applyBorder="1" applyAlignment="1">
      <alignment horizontal="center"/>
    </xf>
    <xf numFmtId="165" fontId="8" fillId="0" borderId="33" xfId="0" applyNumberFormat="1" applyFont="1" applyBorder="1" applyAlignment="1">
      <alignment horizontal="center"/>
    </xf>
    <xf numFmtId="167" fontId="5" fillId="5" borderId="32" xfId="0" applyNumberFormat="1" applyFont="1" applyFill="1" applyBorder="1" applyAlignment="1">
      <alignment horizontal="center"/>
    </xf>
    <xf numFmtId="167" fontId="5" fillId="5" borderId="33" xfId="0" applyNumberFormat="1" applyFont="1" applyFill="1" applyBorder="1" applyAlignment="1">
      <alignment horizontal="center"/>
    </xf>
    <xf numFmtId="9" fontId="5" fillId="5" borderId="32" xfId="0" applyNumberFormat="1" applyFont="1" applyFill="1" applyBorder="1" applyAlignment="1">
      <alignment horizontal="center"/>
    </xf>
    <xf numFmtId="9" fontId="5" fillId="5" borderId="33" xfId="0" applyNumberFormat="1" applyFont="1" applyFill="1" applyBorder="1" applyAlignment="1">
      <alignment horizontal="center"/>
    </xf>
    <xf numFmtId="164" fontId="5" fillId="5" borderId="34" xfId="0" applyNumberFormat="1" applyFont="1" applyFill="1" applyBorder="1" applyAlignment="1">
      <alignment horizontal="center"/>
    </xf>
    <xf numFmtId="164" fontId="5" fillId="5" borderId="35" xfId="0" applyNumberFormat="1" applyFont="1" applyFill="1" applyBorder="1" applyAlignment="1">
      <alignment horizontal="center"/>
    </xf>
    <xf numFmtId="164" fontId="5" fillId="5" borderId="36" xfId="0" applyNumberFormat="1" applyFont="1" applyFill="1" applyBorder="1" applyAlignment="1">
      <alignment horizontal="center"/>
    </xf>
    <xf numFmtId="164" fontId="5" fillId="5" borderId="37" xfId="0" applyNumberFormat="1" applyFont="1" applyFill="1" applyBorder="1" applyAlignment="1">
      <alignment horizontal="center"/>
    </xf>
    <xf numFmtId="0" fontId="17" fillId="0" borderId="0" xfId="0" applyFont="1" applyAlignment="1">
      <alignment vertical="top" wrapText="1"/>
    </xf>
    <xf numFmtId="0" fontId="21" fillId="9" borderId="0" xfId="0" applyFont="1" applyFill="1" applyAlignment="1">
      <alignment horizontal="left" vertical="center"/>
    </xf>
    <xf numFmtId="0" fontId="17" fillId="0" borderId="0" xfId="0" applyFont="1" applyAlignment="1">
      <alignment horizontal="left" vertical="top" wrapText="1"/>
    </xf>
    <xf numFmtId="0" fontId="16" fillId="9" borderId="0" xfId="0" applyFont="1" applyFill="1" applyAlignment="1">
      <alignment horizontal="center" vertical="center"/>
    </xf>
    <xf numFmtId="0" fontId="14" fillId="5" borderId="3" xfId="0" applyFont="1" applyFill="1" applyBorder="1" applyAlignment="1">
      <alignment horizontal="center"/>
    </xf>
    <xf numFmtId="0" fontId="1" fillId="0" borderId="3" xfId="0" applyFont="1" applyBorder="1" applyAlignment="1">
      <alignment horizontal="center"/>
    </xf>
    <xf numFmtId="0" fontId="7" fillId="8" borderId="11" xfId="0" applyFont="1" applyFill="1" applyBorder="1" applyAlignment="1">
      <alignment horizontal="center" vertical="center" textRotation="90"/>
    </xf>
    <xf numFmtId="0" fontId="1" fillId="8" borderId="7" xfId="0" applyFont="1" applyFill="1" applyBorder="1"/>
    <xf numFmtId="0" fontId="1" fillId="8" borderId="6" xfId="0" applyFont="1" applyFill="1" applyBorder="1"/>
    <xf numFmtId="0" fontId="15" fillId="9" borderId="0" xfId="0" applyFont="1" applyFill="1" applyAlignment="1">
      <alignment horizontal="left" vertical="center"/>
    </xf>
  </cellXfs>
  <cellStyles count="1">
    <cellStyle name="Normal"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calcChain" Target="calcChain.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11" Type="http://schemas.openxmlformats.org/officeDocument/2006/relationships/styles" Target="styles.xml"/><Relationship Id="rId15" Type="http://schemas.openxmlformats.org/officeDocument/2006/relationships/customXml" Target="../customXml/item2.xml"/><Relationship Id="rId10" Type="http://schemas.openxmlformats.org/officeDocument/2006/relationships/theme" Target="theme/theme1.xml"/><Relationship Id="rId9" Type="http://customschemas.google.com/relationships/workbookmetadata" Target="metadata"/><Relationship Id="rId14" Type="http://schemas.openxmlformats.org/officeDocument/2006/relationships/customXml" Target="../customXml/item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ADDE8B-0BFB-4A88-97EF-434F5B2B1A5F}">
  <sheetPr>
    <outlinePr summaryBelow="0" summaryRight="0"/>
  </sheetPr>
  <dimension ref="B4:X189"/>
  <sheetViews>
    <sheetView tabSelected="1" topLeftCell="A39" zoomScale="60" zoomScaleNormal="60" workbookViewId="0">
      <selection activeCell="B78" sqref="B78:Q91"/>
    </sheetView>
  </sheetViews>
  <sheetFormatPr defaultColWidth="14.42578125" defaultRowHeight="15" customHeight="1" x14ac:dyDescent="0.25"/>
  <cols>
    <col min="10" max="10" width="10.5703125" customWidth="1"/>
    <col min="11" max="11" width="47.140625" customWidth="1"/>
    <col min="12" max="16" width="21.140625" style="69" customWidth="1"/>
    <col min="17" max="17" width="15.42578125" customWidth="1"/>
    <col min="18" max="18" width="4.140625" customWidth="1"/>
    <col min="19" max="19" width="29.7109375" customWidth="1"/>
    <col min="20" max="20" width="15.85546875" style="69" bestFit="1" customWidth="1"/>
    <col min="21" max="21" width="3.7109375" customWidth="1"/>
    <col min="22" max="22" width="11.28515625" hidden="1" customWidth="1"/>
    <col min="23" max="23" width="10.5703125" style="69" customWidth="1"/>
    <col min="24" max="24" width="9.140625" customWidth="1"/>
  </cols>
  <sheetData>
    <row r="4" spans="2:24" ht="40.5" customHeight="1" x14ac:dyDescent="0.25">
      <c r="B4" s="134" t="s">
        <v>48</v>
      </c>
      <c r="C4" s="134"/>
      <c r="D4" s="134"/>
      <c r="E4" s="134"/>
      <c r="F4" s="134"/>
      <c r="G4" s="134"/>
      <c r="H4" s="134"/>
      <c r="J4" s="128" t="s">
        <v>44</v>
      </c>
      <c r="K4" s="128"/>
      <c r="L4" s="128"/>
      <c r="M4" s="128"/>
      <c r="N4" s="128"/>
      <c r="O4" s="128"/>
      <c r="P4" s="128"/>
      <c r="Q4" s="128"/>
      <c r="R4" s="128"/>
      <c r="S4" s="128"/>
      <c r="T4" s="128"/>
      <c r="U4" s="128"/>
      <c r="V4" s="128"/>
      <c r="W4" s="128"/>
    </row>
    <row r="5" spans="2:24" ht="15" customHeight="1" thickBot="1" x14ac:dyDescent="0.3"/>
    <row r="6" spans="2:24" ht="18.75" customHeight="1" thickTop="1" thickBot="1" x14ac:dyDescent="0.3">
      <c r="B6" s="126" t="s">
        <v>50</v>
      </c>
      <c r="C6" s="126"/>
      <c r="D6" s="126"/>
      <c r="E6" s="126"/>
      <c r="F6" s="126"/>
      <c r="G6" s="126"/>
      <c r="H6" s="126"/>
      <c r="J6" s="93" t="s">
        <v>5</v>
      </c>
      <c r="K6" s="94">
        <v>0</v>
      </c>
      <c r="L6" s="129" t="s">
        <v>27</v>
      </c>
      <c r="M6" s="130"/>
      <c r="N6" s="130"/>
      <c r="O6" s="130"/>
      <c r="P6" s="130"/>
      <c r="Q6" s="5"/>
      <c r="R6" s="6"/>
      <c r="S6" s="6"/>
      <c r="T6" s="71"/>
      <c r="U6" s="6"/>
      <c r="V6" s="25"/>
      <c r="W6" s="71"/>
      <c r="X6" s="6"/>
    </row>
    <row r="7" spans="2:24" ht="18.75" customHeight="1" thickTop="1" thickBot="1" x14ac:dyDescent="0.3">
      <c r="J7" s="8"/>
      <c r="K7" s="9"/>
      <c r="L7" s="9"/>
      <c r="M7" s="12"/>
      <c r="N7" s="12"/>
      <c r="O7" s="12"/>
      <c r="P7" s="12"/>
      <c r="Q7" s="10" t="s">
        <v>6</v>
      </c>
      <c r="R7" s="6"/>
      <c r="S7" s="92"/>
      <c r="T7" s="71"/>
      <c r="U7" s="6"/>
      <c r="V7" s="6"/>
      <c r="W7" s="71"/>
      <c r="X7" s="6"/>
    </row>
    <row r="8" spans="2:24" ht="18.75" customHeight="1" thickTop="1" x14ac:dyDescent="0.25">
      <c r="B8" s="127" t="s">
        <v>51</v>
      </c>
      <c r="C8" s="127"/>
      <c r="D8" s="127"/>
      <c r="E8" s="127"/>
      <c r="F8" s="127"/>
      <c r="G8" s="127"/>
      <c r="H8" s="127"/>
      <c r="J8" s="131" t="s">
        <v>19</v>
      </c>
      <c r="K8" s="26" t="s">
        <v>7</v>
      </c>
      <c r="L8" s="95" t="s">
        <v>8</v>
      </c>
      <c r="M8" s="103">
        <v>2</v>
      </c>
      <c r="N8" s="104" t="s">
        <v>31</v>
      </c>
      <c r="O8" s="105" t="s">
        <v>22</v>
      </c>
      <c r="P8" s="106" t="s">
        <v>23</v>
      </c>
      <c r="Q8" s="27"/>
      <c r="R8" s="6"/>
      <c r="S8" s="79" t="s">
        <v>45</v>
      </c>
      <c r="T8" s="80" t="s">
        <v>9</v>
      </c>
      <c r="U8" s="81"/>
      <c r="V8" s="81"/>
      <c r="W8" s="82" t="s">
        <v>46</v>
      </c>
      <c r="X8" s="6"/>
    </row>
    <row r="9" spans="2:24" ht="18.75" customHeight="1" x14ac:dyDescent="0.25">
      <c r="B9" s="127"/>
      <c r="C9" s="127"/>
      <c r="D9" s="127"/>
      <c r="E9" s="127"/>
      <c r="F9" s="127"/>
      <c r="G9" s="127"/>
      <c r="H9" s="127"/>
      <c r="J9" s="132"/>
      <c r="K9" s="11" t="s">
        <v>11</v>
      </c>
      <c r="L9" s="96">
        <v>3</v>
      </c>
      <c r="M9" s="107">
        <v>2</v>
      </c>
      <c r="N9" s="45">
        <v>2</v>
      </c>
      <c r="O9" s="46"/>
      <c r="P9" s="108"/>
      <c r="Q9" s="28"/>
      <c r="R9" s="6"/>
      <c r="S9" s="83" t="s">
        <v>30</v>
      </c>
      <c r="T9" s="76">
        <v>100</v>
      </c>
      <c r="U9" s="13"/>
      <c r="V9" s="29">
        <f t="shared" ref="V9:V19" si="0">IFERROR(T9*W9,0)</f>
        <v>300</v>
      </c>
      <c r="W9" s="84">
        <v>3</v>
      </c>
      <c r="X9" s="25"/>
    </row>
    <row r="10" spans="2:24" ht="18.75" customHeight="1" x14ac:dyDescent="0.25">
      <c r="B10" s="127"/>
      <c r="C10" s="127"/>
      <c r="D10" s="127"/>
      <c r="E10" s="127"/>
      <c r="F10" s="127"/>
      <c r="G10" s="127"/>
      <c r="H10" s="127"/>
      <c r="J10" s="132"/>
      <c r="K10" s="11" t="s">
        <v>12</v>
      </c>
      <c r="L10" s="97">
        <v>100</v>
      </c>
      <c r="M10" s="109">
        <v>250</v>
      </c>
      <c r="N10" s="48">
        <v>200</v>
      </c>
      <c r="O10" s="49"/>
      <c r="P10" s="110"/>
      <c r="Q10" s="28"/>
      <c r="R10" s="6"/>
      <c r="S10" s="83" t="s">
        <v>28</v>
      </c>
      <c r="T10" s="76">
        <v>134</v>
      </c>
      <c r="U10" s="13"/>
      <c r="V10" s="29">
        <f t="shared" si="0"/>
        <v>418.08000000000004</v>
      </c>
      <c r="W10" s="84">
        <v>3.12</v>
      </c>
      <c r="X10" s="6"/>
    </row>
    <row r="11" spans="2:24" ht="18.75" customHeight="1" x14ac:dyDescent="0.25">
      <c r="B11" s="127"/>
      <c r="C11" s="127"/>
      <c r="D11" s="127"/>
      <c r="E11" s="127"/>
      <c r="F11" s="127"/>
      <c r="G11" s="127"/>
      <c r="H11" s="127"/>
      <c r="J11" s="132"/>
      <c r="K11" s="11" t="s">
        <v>13</v>
      </c>
      <c r="L11" s="97">
        <v>5</v>
      </c>
      <c r="M11" s="111">
        <f t="shared" ref="M11:O13" si="1">L11</f>
        <v>5</v>
      </c>
      <c r="N11" s="50">
        <f t="shared" si="1"/>
        <v>5</v>
      </c>
      <c r="O11" s="51">
        <f t="shared" si="1"/>
        <v>5</v>
      </c>
      <c r="P11" s="112">
        <f t="shared" ref="P11:P13" si="2">N11</f>
        <v>5</v>
      </c>
      <c r="Q11" s="28"/>
      <c r="R11" s="6"/>
      <c r="S11" s="83" t="s">
        <v>29</v>
      </c>
      <c r="T11" s="76">
        <v>156</v>
      </c>
      <c r="U11" s="13"/>
      <c r="V11" s="29">
        <f t="shared" si="0"/>
        <v>463.32000000000005</v>
      </c>
      <c r="W11" s="84">
        <v>2.97</v>
      </c>
      <c r="X11" s="6"/>
    </row>
    <row r="12" spans="2:24" ht="18.75" customHeight="1" x14ac:dyDescent="0.25">
      <c r="J12" s="132"/>
      <c r="K12" s="11" t="s">
        <v>14</v>
      </c>
      <c r="L12" s="96">
        <v>8.5</v>
      </c>
      <c r="M12" s="113">
        <f t="shared" si="1"/>
        <v>8.5</v>
      </c>
      <c r="N12" s="52">
        <f t="shared" si="1"/>
        <v>8.5</v>
      </c>
      <c r="O12" s="53">
        <f t="shared" si="1"/>
        <v>8.5</v>
      </c>
      <c r="P12" s="114">
        <f t="shared" si="2"/>
        <v>8.5</v>
      </c>
      <c r="Q12" s="28"/>
      <c r="R12" s="6"/>
      <c r="S12" s="83"/>
      <c r="T12" s="76"/>
      <c r="U12" s="13"/>
      <c r="V12" s="29">
        <f t="shared" si="0"/>
        <v>0</v>
      </c>
      <c r="W12" s="84"/>
      <c r="X12" s="6"/>
    </row>
    <row r="13" spans="2:24" ht="18.75" hidden="1" customHeight="1" x14ac:dyDescent="0.25">
      <c r="J13" s="132"/>
      <c r="K13" s="11" t="s">
        <v>36</v>
      </c>
      <c r="L13" s="98">
        <v>0</v>
      </c>
      <c r="M13" s="115">
        <f t="shared" si="1"/>
        <v>0</v>
      </c>
      <c r="N13" s="55">
        <f t="shared" si="1"/>
        <v>0</v>
      </c>
      <c r="O13" s="56">
        <f t="shared" si="1"/>
        <v>0</v>
      </c>
      <c r="P13" s="116">
        <f t="shared" si="2"/>
        <v>0</v>
      </c>
      <c r="Q13" s="28"/>
      <c r="R13" s="6"/>
      <c r="S13" s="83"/>
      <c r="T13" s="76"/>
      <c r="U13" s="13"/>
      <c r="V13" s="29">
        <f t="shared" si="0"/>
        <v>0</v>
      </c>
      <c r="W13" s="84"/>
      <c r="X13" s="6"/>
    </row>
    <row r="14" spans="2:24" ht="18.75" customHeight="1" x14ac:dyDescent="0.25">
      <c r="B14" s="126" t="s">
        <v>52</v>
      </c>
      <c r="C14" s="126"/>
      <c r="D14" s="126"/>
      <c r="E14" s="126"/>
      <c r="F14" s="126"/>
      <c r="G14" s="126"/>
      <c r="H14" s="126"/>
      <c r="J14" s="132"/>
      <c r="K14" s="11" t="s">
        <v>32</v>
      </c>
      <c r="L14" s="99">
        <v>0</v>
      </c>
      <c r="M14" s="117">
        <v>2.83</v>
      </c>
      <c r="N14" s="57">
        <v>2.83</v>
      </c>
      <c r="O14" s="58"/>
      <c r="P14" s="118"/>
      <c r="Q14" s="28"/>
      <c r="R14" s="6"/>
      <c r="S14" s="83"/>
      <c r="T14" s="76"/>
      <c r="U14" s="13"/>
      <c r="V14" s="29">
        <f t="shared" si="0"/>
        <v>0</v>
      </c>
      <c r="W14" s="84"/>
      <c r="X14" s="6"/>
    </row>
    <row r="15" spans="2:24" ht="18.75" customHeight="1" x14ac:dyDescent="0.25">
      <c r="J15" s="132"/>
      <c r="K15" s="11" t="s">
        <v>15</v>
      </c>
      <c r="L15" s="100">
        <v>1</v>
      </c>
      <c r="M15" s="119">
        <v>1</v>
      </c>
      <c r="N15" s="60">
        <v>0.85</v>
      </c>
      <c r="O15" s="61"/>
      <c r="P15" s="120"/>
      <c r="Q15" s="28"/>
      <c r="R15" s="6"/>
      <c r="S15" s="83"/>
      <c r="T15" s="76"/>
      <c r="U15" s="13"/>
      <c r="V15" s="29">
        <f t="shared" si="0"/>
        <v>0</v>
      </c>
      <c r="W15" s="84"/>
      <c r="X15" s="6"/>
    </row>
    <row r="16" spans="2:24" ht="18.75" customHeight="1" x14ac:dyDescent="0.25">
      <c r="B16" s="127" t="s">
        <v>53</v>
      </c>
      <c r="C16" s="127"/>
      <c r="D16" s="127"/>
      <c r="E16" s="127"/>
      <c r="F16" s="127"/>
      <c r="G16" s="127"/>
      <c r="H16" s="127"/>
      <c r="J16" s="132"/>
      <c r="K16" s="11" t="s">
        <v>16</v>
      </c>
      <c r="L16" s="99">
        <f t="shared" ref="L16:P16" si="3">L12-(L14*L15)</f>
        <v>8.5</v>
      </c>
      <c r="M16" s="113">
        <f>M12-(M14*M15)</f>
        <v>5.67</v>
      </c>
      <c r="N16" s="52">
        <f t="shared" si="3"/>
        <v>6.0945</v>
      </c>
      <c r="O16" s="53">
        <f t="shared" si="3"/>
        <v>8.5</v>
      </c>
      <c r="P16" s="114">
        <f t="shared" si="3"/>
        <v>8.5</v>
      </c>
      <c r="Q16" s="28"/>
      <c r="R16" s="6"/>
      <c r="S16" s="83"/>
      <c r="T16" s="76"/>
      <c r="U16" s="13"/>
      <c r="V16" s="29">
        <f t="shared" si="0"/>
        <v>0</v>
      </c>
      <c r="W16" s="84"/>
      <c r="X16" s="6"/>
    </row>
    <row r="17" spans="2:24" ht="18.75" customHeight="1" x14ac:dyDescent="0.25">
      <c r="B17" s="127"/>
      <c r="C17" s="127"/>
      <c r="D17" s="127"/>
      <c r="E17" s="127"/>
      <c r="F17" s="127"/>
      <c r="G17" s="127"/>
      <c r="H17" s="127"/>
      <c r="J17" s="132"/>
      <c r="K17" s="11" t="s">
        <v>39</v>
      </c>
      <c r="L17" s="99">
        <f>L16-$W21</f>
        <v>5.4707692307692302</v>
      </c>
      <c r="M17" s="113">
        <f>M16-$W21</f>
        <v>2.6407692307692305</v>
      </c>
      <c r="N17" s="52">
        <f>N16-$W21</f>
        <v>3.0652692307692306</v>
      </c>
      <c r="O17" s="52">
        <f>O16-$W21</f>
        <v>5.4707692307692302</v>
      </c>
      <c r="P17" s="114">
        <f>P16-$W21</f>
        <v>5.4707692307692302</v>
      </c>
      <c r="Q17" s="31"/>
      <c r="R17" s="6"/>
      <c r="S17" s="83"/>
      <c r="T17" s="76"/>
      <c r="U17" s="13"/>
      <c r="V17" s="29">
        <f t="shared" si="0"/>
        <v>0</v>
      </c>
      <c r="W17" s="84"/>
      <c r="X17" s="6"/>
    </row>
    <row r="18" spans="2:24" ht="18.75" customHeight="1" x14ac:dyDescent="0.25">
      <c r="B18" s="127"/>
      <c r="C18" s="127"/>
      <c r="D18" s="127"/>
      <c r="E18" s="127"/>
      <c r="F18" s="127"/>
      <c r="G18" s="127"/>
      <c r="H18" s="127"/>
      <c r="J18" s="132"/>
      <c r="K18" s="11" t="s">
        <v>17</v>
      </c>
      <c r="L18" s="101">
        <f>52-SUM(M18:P18)</f>
        <v>40</v>
      </c>
      <c r="M18" s="109">
        <v>6</v>
      </c>
      <c r="N18" s="48">
        <v>6</v>
      </c>
      <c r="O18" s="49"/>
      <c r="P18" s="110"/>
      <c r="Q18" s="28"/>
      <c r="R18" s="6"/>
      <c r="S18" s="83"/>
      <c r="T18" s="76"/>
      <c r="U18" s="13"/>
      <c r="V18" s="29">
        <f t="shared" si="0"/>
        <v>0</v>
      </c>
      <c r="W18" s="84"/>
      <c r="X18" s="6"/>
    </row>
    <row r="19" spans="2:24" ht="18.75" customHeight="1" thickBot="1" x14ac:dyDescent="0.3">
      <c r="B19" s="127"/>
      <c r="C19" s="127"/>
      <c r="D19" s="127"/>
      <c r="E19" s="127"/>
      <c r="F19" s="127"/>
      <c r="G19" s="127"/>
      <c r="H19" s="127"/>
      <c r="J19" s="132"/>
      <c r="K19" s="11" t="s">
        <v>33</v>
      </c>
      <c r="L19" s="102"/>
      <c r="M19" s="121"/>
      <c r="N19" s="122"/>
      <c r="O19" s="123"/>
      <c r="P19" s="124"/>
      <c r="Q19" s="28"/>
      <c r="R19" s="6"/>
      <c r="S19" s="83"/>
      <c r="T19" s="76"/>
      <c r="U19" s="13"/>
      <c r="V19" s="29">
        <f t="shared" si="0"/>
        <v>0</v>
      </c>
      <c r="W19" s="84"/>
      <c r="X19" s="6"/>
    </row>
    <row r="20" spans="2:24" ht="18.75" customHeight="1" thickTop="1" x14ac:dyDescent="0.25">
      <c r="B20" s="127"/>
      <c r="C20" s="127"/>
      <c r="D20" s="127"/>
      <c r="E20" s="127"/>
      <c r="F20" s="127"/>
      <c r="G20" s="127"/>
      <c r="H20" s="127"/>
      <c r="J20" s="132"/>
      <c r="K20" s="6"/>
      <c r="L20" s="66"/>
      <c r="M20" s="66"/>
      <c r="N20" s="66"/>
      <c r="O20" s="66"/>
      <c r="P20" s="66"/>
      <c r="Q20" s="16"/>
      <c r="R20" s="6"/>
      <c r="S20" s="85"/>
      <c r="T20" s="71"/>
      <c r="U20" s="13"/>
      <c r="V20" s="14"/>
      <c r="W20" s="86"/>
      <c r="X20" s="6"/>
    </row>
    <row r="21" spans="2:24" ht="18.75" customHeight="1" thickBot="1" x14ac:dyDescent="0.3">
      <c r="B21" s="127"/>
      <c r="C21" s="127"/>
      <c r="D21" s="127"/>
      <c r="E21" s="127"/>
      <c r="F21" s="127"/>
      <c r="G21" s="127"/>
      <c r="H21" s="127"/>
      <c r="J21" s="132"/>
      <c r="K21" s="1" t="s">
        <v>0</v>
      </c>
      <c r="L21" s="17">
        <f>L10*L11*L18</f>
        <v>20000</v>
      </c>
      <c r="M21" s="17">
        <f>M10*M11*M18</f>
        <v>7500</v>
      </c>
      <c r="N21" s="17">
        <f>N10*N11*N18</f>
        <v>6000</v>
      </c>
      <c r="O21" s="17">
        <f>O10*O11*O18</f>
        <v>0</v>
      </c>
      <c r="P21" s="17">
        <f>P10*P11*P18</f>
        <v>0</v>
      </c>
      <c r="Q21" s="32">
        <f t="shared" ref="Q21:Q27" si="4">SUM(L21:P21)</f>
        <v>33500</v>
      </c>
      <c r="R21" s="6"/>
      <c r="S21" s="87"/>
      <c r="T21" s="88" t="s">
        <v>47</v>
      </c>
      <c r="U21" s="89"/>
      <c r="V21" s="90">
        <f>SUM(V9:V19)</f>
        <v>1181.4000000000001</v>
      </c>
      <c r="W21" s="91">
        <f>IFERROR((V21/SUM(T9:T19)),0)</f>
        <v>3.0292307692307694</v>
      </c>
      <c r="X21" s="6"/>
    </row>
    <row r="22" spans="2:24" ht="18.75" customHeight="1" thickTop="1" x14ac:dyDescent="0.25">
      <c r="B22" s="127"/>
      <c r="C22" s="127"/>
      <c r="D22" s="127"/>
      <c r="E22" s="127"/>
      <c r="F22" s="127"/>
      <c r="G22" s="127"/>
      <c r="H22" s="127"/>
      <c r="J22" s="132"/>
      <c r="K22" s="1" t="s">
        <v>1</v>
      </c>
      <c r="L22" s="18">
        <f>(L21*L9*L15)/(1+$K$6)</f>
        <v>60000</v>
      </c>
      <c r="M22" s="18">
        <f>((M21*M9*M15)/(1+$K$6))+((M21*$L9*(1-M15))/(1+$K$6))</f>
        <v>15000</v>
      </c>
      <c r="N22" s="18">
        <f>((N21*N9*N15)/(1+$K$6))+((N21*$L9*(1-N15))/(1+$K$6))</f>
        <v>12900</v>
      </c>
      <c r="O22" s="18">
        <f>((O21*O9*O15)/(1+$K$6))+((O21*$L9*(1-O15))/(1+$K$6))</f>
        <v>0</v>
      </c>
      <c r="P22" s="18">
        <f>((P21*P9*P15)/(1+$K$6))+((P21*$L9*(1-P15))/(1+$K$6))</f>
        <v>0</v>
      </c>
      <c r="Q22" s="33">
        <f t="shared" si="4"/>
        <v>87900</v>
      </c>
      <c r="R22" s="6"/>
      <c r="S22" s="6"/>
      <c r="T22" s="71"/>
      <c r="U22" s="6"/>
      <c r="V22" s="6"/>
      <c r="W22" s="71"/>
      <c r="X22" s="6"/>
    </row>
    <row r="23" spans="2:24" ht="18.75" customHeight="1" x14ac:dyDescent="0.25">
      <c r="B23" s="127"/>
      <c r="C23" s="127"/>
      <c r="D23" s="127"/>
      <c r="E23" s="127"/>
      <c r="F23" s="127"/>
      <c r="G23" s="127"/>
      <c r="H23" s="127"/>
      <c r="J23" s="132"/>
      <c r="K23" s="1" t="s">
        <v>34</v>
      </c>
      <c r="L23" s="18"/>
      <c r="M23" s="18">
        <f>IFERROR((M14*M10*M15*M18),0)</f>
        <v>4245</v>
      </c>
      <c r="N23" s="18">
        <f>IFERROR((N14*N10*N15*N18),0)</f>
        <v>2886.6</v>
      </c>
      <c r="O23" s="18">
        <f>IFERROR((O14*O10*O15*O18),0)</f>
        <v>0</v>
      </c>
      <c r="P23" s="18">
        <f>IFERROR((P14*P10),0)</f>
        <v>0</v>
      </c>
      <c r="Q23" s="33">
        <f t="shared" si="4"/>
        <v>7131.6</v>
      </c>
      <c r="R23" s="6"/>
      <c r="S23" s="6"/>
      <c r="T23" s="71"/>
      <c r="U23" s="6"/>
      <c r="V23" s="6"/>
      <c r="W23" s="71"/>
      <c r="X23" s="6"/>
    </row>
    <row r="24" spans="2:24" ht="18.75" hidden="1" customHeight="1" x14ac:dyDescent="0.25">
      <c r="B24" s="127"/>
      <c r="C24" s="127"/>
      <c r="D24" s="127"/>
      <c r="E24" s="127"/>
      <c r="F24" s="127"/>
      <c r="G24" s="127"/>
      <c r="H24" s="127"/>
      <c r="J24" s="132"/>
      <c r="K24" s="1" t="s">
        <v>2</v>
      </c>
      <c r="L24" s="18"/>
      <c r="M24" s="18">
        <f>M33</f>
        <v>0</v>
      </c>
      <c r="N24" s="18">
        <f>N33</f>
        <v>0</v>
      </c>
      <c r="O24" s="18">
        <f>O33</f>
        <v>0</v>
      </c>
      <c r="P24" s="18">
        <f>P33</f>
        <v>0</v>
      </c>
      <c r="Q24" s="33">
        <f t="shared" si="4"/>
        <v>0</v>
      </c>
      <c r="R24" s="6"/>
      <c r="S24" s="6"/>
      <c r="T24" s="71"/>
      <c r="U24" s="6"/>
      <c r="V24" s="6"/>
      <c r="W24" s="71"/>
      <c r="X24" s="6"/>
    </row>
    <row r="25" spans="2:24" ht="18.75" customHeight="1" x14ac:dyDescent="0.25">
      <c r="B25" s="127"/>
      <c r="C25" s="127"/>
      <c r="D25" s="127"/>
      <c r="E25" s="127"/>
      <c r="F25" s="127"/>
      <c r="G25" s="127"/>
      <c r="H25" s="127"/>
      <c r="J25" s="132"/>
      <c r="K25" s="1" t="s">
        <v>35</v>
      </c>
      <c r="L25" s="18"/>
      <c r="M25" s="18">
        <f>IF(M19&lt;&gt;0,M19,0)</f>
        <v>0</v>
      </c>
      <c r="N25" s="18">
        <f>IF(N19&lt;&gt;0,N19,0)</f>
        <v>0</v>
      </c>
      <c r="O25" s="18">
        <f>IF(O19&lt;&gt;0,O19,0)</f>
        <v>0</v>
      </c>
      <c r="P25" s="18">
        <f>IF(P19&lt;&gt;0,P19,0)</f>
        <v>0</v>
      </c>
      <c r="Q25" s="33">
        <f t="shared" si="4"/>
        <v>0</v>
      </c>
      <c r="R25" s="6"/>
      <c r="S25" s="6"/>
      <c r="T25" s="71"/>
      <c r="U25" s="6"/>
      <c r="V25" s="6"/>
      <c r="W25" s="71"/>
      <c r="X25" s="6"/>
    </row>
    <row r="26" spans="2:24" ht="18.75" customHeight="1" x14ac:dyDescent="0.25">
      <c r="J26" s="132"/>
      <c r="K26" s="1" t="s">
        <v>3</v>
      </c>
      <c r="L26" s="18"/>
      <c r="M26" s="18">
        <f>M23+M24+M25</f>
        <v>4245</v>
      </c>
      <c r="N26" s="18">
        <f>N23+N24+N25</f>
        <v>2886.6</v>
      </c>
      <c r="O26" s="18">
        <f>O23+O24+O25</f>
        <v>0</v>
      </c>
      <c r="P26" s="18">
        <f>P23+P24+P25</f>
        <v>0</v>
      </c>
      <c r="Q26" s="33">
        <f t="shared" si="4"/>
        <v>7131.6</v>
      </c>
      <c r="R26" s="6"/>
      <c r="S26" s="6"/>
      <c r="T26" s="71"/>
      <c r="U26" s="6"/>
      <c r="V26" s="6"/>
      <c r="W26" s="71"/>
      <c r="X26" s="6"/>
    </row>
    <row r="27" spans="2:24" ht="18.75" customHeight="1" x14ac:dyDescent="0.25">
      <c r="B27" s="126" t="s">
        <v>54</v>
      </c>
      <c r="C27" s="126"/>
      <c r="D27" s="126"/>
      <c r="E27" s="126"/>
      <c r="F27" s="126"/>
      <c r="G27" s="126"/>
      <c r="H27" s="126"/>
      <c r="J27" s="132"/>
      <c r="K27" s="1" t="s">
        <v>4</v>
      </c>
      <c r="L27" s="18">
        <f>L22+L26-(L12*L10*L18)</f>
        <v>26000</v>
      </c>
      <c r="M27" s="18">
        <f>M22+M26-(M12*M10*M18)</f>
        <v>6495</v>
      </c>
      <c r="N27" s="18">
        <f>N22+N26-(N12*N10*N18)</f>
        <v>5586.6</v>
      </c>
      <c r="O27" s="18">
        <f>O22+O26-(O12*O10*O18)</f>
        <v>0</v>
      </c>
      <c r="P27" s="18">
        <f>P22+P26-(P12*P10*P18)</f>
        <v>0</v>
      </c>
      <c r="Q27" s="33">
        <f t="shared" si="4"/>
        <v>38081.599999999999</v>
      </c>
      <c r="R27" s="6"/>
      <c r="S27" s="6"/>
      <c r="T27" s="71"/>
      <c r="U27" s="6"/>
      <c r="V27" s="6"/>
      <c r="W27" s="71"/>
      <c r="X27" s="6"/>
    </row>
    <row r="28" spans="2:24" ht="18.75" customHeight="1" x14ac:dyDescent="0.25">
      <c r="J28" s="132"/>
      <c r="K28" s="1" t="s">
        <v>43</v>
      </c>
      <c r="L28" s="19">
        <f>IFERROR(((L27-L24-L19)/L22),0)</f>
        <v>0.43333333333333335</v>
      </c>
      <c r="M28" s="19">
        <f>IFERROR(((M27-M24-M19)/M22),0)</f>
        <v>0.433</v>
      </c>
      <c r="N28" s="19">
        <f>IFERROR(((N27-N24-N19)/N22),0)</f>
        <v>0.43306976744186049</v>
      </c>
      <c r="O28" s="19">
        <f>IFERROR(((O27-O24-O19)/O22),0)</f>
        <v>0</v>
      </c>
      <c r="P28" s="19">
        <f t="shared" ref="P28:Q28" si="5">IFERROR(((P27-P24-P19)/P22),0)</f>
        <v>0</v>
      </c>
      <c r="Q28" s="20">
        <f t="shared" si="5"/>
        <v>0.43323777019340159</v>
      </c>
      <c r="R28" s="6"/>
      <c r="S28" s="6"/>
      <c r="T28" s="71"/>
      <c r="U28" s="6"/>
      <c r="V28" s="6"/>
      <c r="W28" s="71"/>
      <c r="X28" s="6"/>
    </row>
    <row r="29" spans="2:24" ht="18.75" customHeight="1" x14ac:dyDescent="0.25">
      <c r="B29" s="78" t="s">
        <v>49</v>
      </c>
      <c r="J29" s="132"/>
      <c r="K29" s="70"/>
      <c r="L29" s="21"/>
      <c r="M29" s="21"/>
      <c r="N29" s="21"/>
      <c r="O29" s="21"/>
      <c r="P29" s="21"/>
      <c r="Q29" s="34"/>
      <c r="R29" s="7">
        <f>IF(SUM(T9:T19)&gt;0,1,0)</f>
        <v>1</v>
      </c>
      <c r="S29" s="6"/>
      <c r="T29" s="66"/>
      <c r="U29" s="6"/>
      <c r="V29" s="6"/>
      <c r="W29" s="71"/>
      <c r="X29" s="6"/>
    </row>
    <row r="30" spans="2:24" ht="18.75" customHeight="1" x14ac:dyDescent="0.25">
      <c r="J30" s="132"/>
      <c r="K30" s="2" t="s">
        <v>25</v>
      </c>
      <c r="L30" s="40">
        <f>L10*L18</f>
        <v>4000</v>
      </c>
      <c r="M30" s="40">
        <f>M10*M18</f>
        <v>1500</v>
      </c>
      <c r="N30" s="40">
        <f>N10*N18</f>
        <v>1200</v>
      </c>
      <c r="O30" s="40">
        <f>O10*O18</f>
        <v>0</v>
      </c>
      <c r="P30" s="40">
        <f>P10*P18</f>
        <v>0</v>
      </c>
      <c r="Q30" s="35">
        <f t="shared" ref="Q30:Q36" si="6">SUM(L30:P30)</f>
        <v>6700</v>
      </c>
      <c r="R30" s="6"/>
      <c r="S30" s="6"/>
      <c r="T30" s="66"/>
      <c r="U30" s="6"/>
      <c r="V30" s="6"/>
      <c r="W30" s="71"/>
      <c r="X30" s="6"/>
    </row>
    <row r="31" spans="2:24" ht="18.75" customHeight="1" x14ac:dyDescent="0.25">
      <c r="B31" s="127" t="s">
        <v>64</v>
      </c>
      <c r="C31" s="127"/>
      <c r="D31" s="127"/>
      <c r="E31" s="127"/>
      <c r="F31" s="127"/>
      <c r="G31" s="127"/>
      <c r="H31" s="127"/>
      <c r="J31" s="132"/>
      <c r="K31" s="2" t="s">
        <v>24</v>
      </c>
      <c r="L31" s="41">
        <f>L12*L10*L18</f>
        <v>34000</v>
      </c>
      <c r="M31" s="41">
        <f>M12*M10*M18</f>
        <v>12750</v>
      </c>
      <c r="N31" s="41">
        <f>N12*N10*N18</f>
        <v>10200</v>
      </c>
      <c r="O31" s="41">
        <f>O12*O10*O18</f>
        <v>0</v>
      </c>
      <c r="P31" s="41">
        <f>P12*P10*P18</f>
        <v>0</v>
      </c>
      <c r="Q31" s="36">
        <f t="shared" si="6"/>
        <v>56950</v>
      </c>
      <c r="R31" s="6"/>
      <c r="S31" s="6"/>
      <c r="T31" s="66"/>
      <c r="U31" s="6"/>
      <c r="V31" s="6"/>
      <c r="W31" s="71"/>
      <c r="X31" s="6"/>
    </row>
    <row r="32" spans="2:24" ht="18.75" customHeight="1" x14ac:dyDescent="0.25">
      <c r="B32" s="127"/>
      <c r="C32" s="127"/>
      <c r="D32" s="127"/>
      <c r="E32" s="127"/>
      <c r="F32" s="127"/>
      <c r="G32" s="127"/>
      <c r="H32" s="127"/>
      <c r="J32" s="132"/>
      <c r="K32" s="2" t="s">
        <v>37</v>
      </c>
      <c r="L32" s="41">
        <f>(L14*L15*L30)</f>
        <v>0</v>
      </c>
      <c r="M32" s="41">
        <f>(M14*M15*M30)</f>
        <v>4245</v>
      </c>
      <c r="N32" s="41">
        <f>(N14*N15*N30)</f>
        <v>2886.6</v>
      </c>
      <c r="O32" s="41">
        <f>(O14*O15*O30)</f>
        <v>0</v>
      </c>
      <c r="P32" s="41">
        <f>(P14*P15*P30)</f>
        <v>0</v>
      </c>
      <c r="Q32" s="36">
        <f t="shared" si="6"/>
        <v>7131.6</v>
      </c>
      <c r="R32" s="6"/>
      <c r="S32" s="6"/>
      <c r="T32" s="66"/>
      <c r="U32" s="16"/>
      <c r="V32" s="6"/>
      <c r="W32" s="71"/>
      <c r="X32" s="6"/>
    </row>
    <row r="33" spans="2:24" ht="18.75" hidden="1" customHeight="1" x14ac:dyDescent="0.25">
      <c r="B33" s="127"/>
      <c r="C33" s="127"/>
      <c r="D33" s="127"/>
      <c r="E33" s="127"/>
      <c r="F33" s="127"/>
      <c r="G33" s="127"/>
      <c r="H33" s="127"/>
      <c r="J33" s="132"/>
      <c r="K33" s="2" t="s">
        <v>36</v>
      </c>
      <c r="L33" s="41">
        <f>L13*(L12)*L30</f>
        <v>0</v>
      </c>
      <c r="M33" s="41">
        <f>M13*(M12)*M30</f>
        <v>0</v>
      </c>
      <c r="N33" s="41">
        <f>N13*(N12)*N30</f>
        <v>0</v>
      </c>
      <c r="O33" s="41">
        <f>O13*(O12)*O30</f>
        <v>0</v>
      </c>
      <c r="P33" s="41">
        <f>P13*(P12)*P30</f>
        <v>0</v>
      </c>
      <c r="Q33" s="36">
        <f t="shared" si="6"/>
        <v>0</v>
      </c>
      <c r="R33" s="6"/>
      <c r="S33" s="6"/>
      <c r="T33" s="66"/>
      <c r="U33" s="6"/>
      <c r="V33" s="6"/>
      <c r="W33" s="71"/>
      <c r="X33" s="6"/>
    </row>
    <row r="34" spans="2:24" ht="18.75" customHeight="1" x14ac:dyDescent="0.25">
      <c r="B34" s="127"/>
      <c r="C34" s="127"/>
      <c r="D34" s="127"/>
      <c r="E34" s="127"/>
      <c r="F34" s="127"/>
      <c r="G34" s="127"/>
      <c r="H34" s="127"/>
      <c r="J34" s="132"/>
      <c r="K34" s="2" t="s">
        <v>38</v>
      </c>
      <c r="L34" s="41">
        <f>IF(L19&lt;&gt;0,L19,0)</f>
        <v>0</v>
      </c>
      <c r="M34" s="41">
        <f>IF(M19&lt;&gt;0,M19,0)</f>
        <v>0</v>
      </c>
      <c r="N34" s="41">
        <f>IF(N19&lt;&gt;0,N19,0)</f>
        <v>0</v>
      </c>
      <c r="O34" s="41">
        <f>IF(O19&lt;&gt;0,O19,0)</f>
        <v>0</v>
      </c>
      <c r="P34" s="41">
        <f>IF(P19&lt;&gt;0,P19,0)</f>
        <v>0</v>
      </c>
      <c r="Q34" s="36">
        <f t="shared" si="6"/>
        <v>0</v>
      </c>
      <c r="R34" s="6"/>
      <c r="S34" s="6"/>
      <c r="T34" s="66"/>
      <c r="U34" s="6"/>
      <c r="V34" s="6"/>
      <c r="W34" s="71"/>
      <c r="X34" s="6"/>
    </row>
    <row r="35" spans="2:24" ht="18.75" customHeight="1" x14ac:dyDescent="0.25">
      <c r="B35" s="127"/>
      <c r="C35" s="127"/>
      <c r="D35" s="127"/>
      <c r="E35" s="127"/>
      <c r="F35" s="127"/>
      <c r="G35" s="127"/>
      <c r="H35" s="127"/>
      <c r="J35" s="132"/>
      <c r="K35" s="2" t="s">
        <v>26</v>
      </c>
      <c r="L35" s="41">
        <f>L31-L32-L33-L34</f>
        <v>34000</v>
      </c>
      <c r="M35" s="41">
        <f>M31-M32-M33-M34</f>
        <v>8505</v>
      </c>
      <c r="N35" s="41">
        <f>N31-N32-N33-N34</f>
        <v>7313.4</v>
      </c>
      <c r="O35" s="41">
        <f>O31-O32-O33-O34</f>
        <v>0</v>
      </c>
      <c r="P35" s="41">
        <f>P31-P32-P33-P34</f>
        <v>0</v>
      </c>
      <c r="Q35" s="36">
        <f t="shared" si="6"/>
        <v>49818.400000000001</v>
      </c>
      <c r="R35" s="6"/>
      <c r="S35" s="6"/>
      <c r="T35" s="66"/>
      <c r="U35" s="6"/>
      <c r="V35" s="15"/>
      <c r="W35" s="74"/>
      <c r="X35" s="6"/>
    </row>
    <row r="36" spans="2:24" ht="18.75" customHeight="1" x14ac:dyDescent="0.25">
      <c r="J36" s="132"/>
      <c r="K36" s="2" t="s">
        <v>42</v>
      </c>
      <c r="L36" s="41">
        <f>L35-((L30*($W21)))</f>
        <v>21883.076923076922</v>
      </c>
      <c r="M36" s="41">
        <f>M35-((M30*($W21)))</f>
        <v>3961.1538461538457</v>
      </c>
      <c r="N36" s="41">
        <f>N35-((N30*($W21)))</f>
        <v>3678.3230769230763</v>
      </c>
      <c r="O36" s="41">
        <f>O35-((O30*($W21)))</f>
        <v>0</v>
      </c>
      <c r="P36" s="41">
        <f>P35-((P30*($W21)))</f>
        <v>0</v>
      </c>
      <c r="Q36" s="36">
        <f t="shared" si="6"/>
        <v>29522.553846153842</v>
      </c>
      <c r="R36" s="6"/>
      <c r="S36" s="6"/>
      <c r="T36" s="71"/>
      <c r="U36" s="6"/>
      <c r="V36" s="15"/>
      <c r="W36" s="74"/>
      <c r="X36" s="6"/>
    </row>
    <row r="37" spans="2:24" ht="18.75" customHeight="1" x14ac:dyDescent="0.25">
      <c r="B37" s="127" t="s">
        <v>57</v>
      </c>
      <c r="C37" s="127"/>
      <c r="D37" s="127"/>
      <c r="E37" s="127"/>
      <c r="F37" s="127"/>
      <c r="G37" s="127"/>
      <c r="H37" s="127"/>
      <c r="J37" s="132"/>
      <c r="K37" s="2" t="s">
        <v>40</v>
      </c>
      <c r="L37" s="42">
        <f t="shared" ref="L37:Q37" si="7">IFERROR((L36/L31),0)</f>
        <v>0.64361990950226244</v>
      </c>
      <c r="M37" s="42">
        <f t="shared" si="7"/>
        <v>0.31067873303167415</v>
      </c>
      <c r="N37" s="42">
        <f t="shared" si="7"/>
        <v>0.36061990950226236</v>
      </c>
      <c r="O37" s="42">
        <f t="shared" si="7"/>
        <v>0</v>
      </c>
      <c r="P37" s="42">
        <f t="shared" si="7"/>
        <v>0</v>
      </c>
      <c r="Q37" s="42">
        <f t="shared" si="7"/>
        <v>0.51839427297899632</v>
      </c>
      <c r="R37" s="6"/>
      <c r="S37" s="6"/>
      <c r="T37" s="71"/>
      <c r="U37" s="6"/>
      <c r="V37" s="15"/>
      <c r="W37" s="74"/>
      <c r="X37" s="6"/>
    </row>
    <row r="38" spans="2:24" ht="18.75" customHeight="1" x14ac:dyDescent="0.25">
      <c r="B38" s="127"/>
      <c r="C38" s="127"/>
      <c r="D38" s="127"/>
      <c r="E38" s="127"/>
      <c r="F38" s="127"/>
      <c r="G38" s="127"/>
      <c r="H38" s="127"/>
      <c r="J38" s="132"/>
      <c r="K38" s="2" t="s">
        <v>41</v>
      </c>
      <c r="L38" s="67"/>
      <c r="M38" s="22">
        <f>IF(M8="Base",0,IF(M8="",0,(M36-($L36/$L18*M18))))</f>
        <v>678.69230769230717</v>
      </c>
      <c r="N38" s="22">
        <f>IF(N8="Base",0,IF(N8="",0,(N36-($L36/$L18*N18))))</f>
        <v>395.86153846153775</v>
      </c>
      <c r="O38" s="22">
        <f>IF(O8="Base",0,IF(O8="",0,(O36-($L36/$L18*O18))))</f>
        <v>0</v>
      </c>
      <c r="P38" s="22">
        <f>IF(P8="Base",0,IF(P8="",0,(P36-($L36/$L18*P18))))</f>
        <v>0</v>
      </c>
      <c r="Q38" s="36">
        <f t="shared" ref="Q38:Q39" si="8">SUM(L38:P38)</f>
        <v>1074.5538461538449</v>
      </c>
      <c r="R38" s="6"/>
      <c r="S38" s="6"/>
      <c r="T38" s="71"/>
      <c r="U38" s="6"/>
      <c r="V38" s="15"/>
      <c r="W38" s="74"/>
      <c r="X38" s="6"/>
    </row>
    <row r="39" spans="2:24" ht="18.75" customHeight="1" x14ac:dyDescent="0.25">
      <c r="J39" s="133"/>
      <c r="K39" s="2" t="s">
        <v>18</v>
      </c>
      <c r="L39" s="43">
        <f>IFERROR(L35/L30,0)</f>
        <v>8.5</v>
      </c>
      <c r="M39" s="23">
        <f>IFERROR(M35/M30,0)</f>
        <v>5.67</v>
      </c>
      <c r="N39" s="23">
        <f>IFERROR(N35/N30,0)</f>
        <v>6.0945</v>
      </c>
      <c r="O39" s="23">
        <f>IFERROR(O35/O30,0)</f>
        <v>0</v>
      </c>
      <c r="P39" s="23">
        <f>IFERROR(P35/P30,0)</f>
        <v>0</v>
      </c>
      <c r="Q39" s="23">
        <f t="shared" si="8"/>
        <v>20.264499999999998</v>
      </c>
      <c r="R39" s="6"/>
      <c r="S39" s="6"/>
      <c r="T39" s="71"/>
      <c r="U39" s="6"/>
      <c r="V39" s="15"/>
      <c r="W39" s="74"/>
      <c r="X39" s="6"/>
    </row>
    <row r="40" spans="2:24" ht="18.75" customHeight="1" x14ac:dyDescent="0.25">
      <c r="B40" s="127" t="s">
        <v>55</v>
      </c>
      <c r="C40" s="127"/>
      <c r="D40" s="127"/>
      <c r="E40" s="127"/>
      <c r="F40" s="127"/>
      <c r="G40" s="127"/>
      <c r="H40" s="127"/>
      <c r="J40" s="24"/>
      <c r="K40" s="5"/>
      <c r="L40" s="68"/>
      <c r="M40" s="68"/>
      <c r="N40" s="68"/>
      <c r="O40" s="68"/>
      <c r="P40" s="68"/>
      <c r="Q40" s="5"/>
      <c r="R40" s="6"/>
      <c r="S40" s="6"/>
      <c r="T40" s="71"/>
      <c r="U40" s="6"/>
      <c r="V40" s="15"/>
      <c r="W40" s="74"/>
      <c r="X40" s="6"/>
    </row>
    <row r="41" spans="2:24" ht="18.75" customHeight="1" x14ac:dyDescent="0.25">
      <c r="B41" s="127"/>
      <c r="C41" s="127"/>
      <c r="D41" s="127"/>
      <c r="E41" s="127"/>
      <c r="F41" s="127"/>
      <c r="G41" s="127"/>
      <c r="H41" s="127"/>
      <c r="J41" s="77"/>
      <c r="K41" s="5"/>
      <c r="L41" s="68"/>
      <c r="M41" s="68"/>
      <c r="N41" s="68"/>
      <c r="O41" s="68"/>
      <c r="P41" s="68"/>
      <c r="Q41" s="5"/>
      <c r="R41" s="6"/>
      <c r="S41" s="6"/>
      <c r="T41" s="71"/>
      <c r="U41" s="6"/>
      <c r="V41" s="15"/>
      <c r="W41" s="74"/>
      <c r="X41" s="6"/>
    </row>
    <row r="42" spans="2:24" ht="18.75" customHeight="1" x14ac:dyDescent="0.25">
      <c r="B42" s="127"/>
      <c r="C42" s="127"/>
      <c r="D42" s="127"/>
      <c r="E42" s="127"/>
      <c r="F42" s="127"/>
      <c r="G42" s="127"/>
      <c r="H42" s="127"/>
      <c r="J42" s="77"/>
      <c r="K42" s="5"/>
      <c r="L42" s="68"/>
      <c r="M42" s="68"/>
      <c r="N42" s="68"/>
      <c r="O42" s="68"/>
      <c r="P42" s="68"/>
      <c r="Q42" s="5"/>
      <c r="R42" s="6"/>
      <c r="S42" s="6"/>
      <c r="T42" s="71"/>
      <c r="U42" s="6"/>
      <c r="V42" s="15"/>
      <c r="W42" s="74"/>
      <c r="X42" s="6"/>
    </row>
    <row r="43" spans="2:24" ht="15.75" customHeight="1" x14ac:dyDescent="0.25">
      <c r="J43" s="131" t="s">
        <v>19</v>
      </c>
      <c r="K43" s="26" t="s">
        <v>7</v>
      </c>
      <c r="L43" s="37" t="s">
        <v>8</v>
      </c>
      <c r="M43" s="38" t="s">
        <v>20</v>
      </c>
      <c r="N43" s="38" t="s">
        <v>21</v>
      </c>
      <c r="O43" s="39" t="s">
        <v>22</v>
      </c>
      <c r="P43" s="38" t="s">
        <v>23</v>
      </c>
      <c r="Q43" s="27"/>
      <c r="R43" s="6"/>
      <c r="S43" s="12" t="s">
        <v>45</v>
      </c>
      <c r="T43" s="12" t="s">
        <v>9</v>
      </c>
      <c r="U43" s="6"/>
      <c r="V43" s="6"/>
      <c r="W43" s="72" t="s">
        <v>10</v>
      </c>
    </row>
    <row r="44" spans="2:24" ht="15.75" customHeight="1" x14ac:dyDescent="0.25">
      <c r="B44" s="78" t="s">
        <v>59</v>
      </c>
      <c r="J44" s="132"/>
      <c r="K44" s="11" t="s">
        <v>11</v>
      </c>
      <c r="L44" s="44"/>
      <c r="M44" s="45"/>
      <c r="N44" s="45"/>
      <c r="O44" s="46"/>
      <c r="P44" s="45"/>
      <c r="Q44" s="28"/>
      <c r="R44" s="6"/>
      <c r="S44" s="75"/>
      <c r="T44" s="76"/>
      <c r="U44" s="13"/>
      <c r="V44" s="29">
        <f t="shared" ref="V44:V54" si="9">IFERROR(T44*W44,0)</f>
        <v>0</v>
      </c>
      <c r="W44" s="73"/>
    </row>
    <row r="45" spans="2:24" ht="15.75" customHeight="1" x14ac:dyDescent="0.25">
      <c r="J45" s="132"/>
      <c r="K45" s="11" t="s">
        <v>12</v>
      </c>
      <c r="L45" s="47"/>
      <c r="M45" s="48"/>
      <c r="N45" s="48"/>
      <c r="O45" s="49"/>
      <c r="P45" s="48"/>
      <c r="Q45" s="28"/>
      <c r="R45" s="6"/>
      <c r="S45" s="75"/>
      <c r="T45" s="76"/>
      <c r="U45" s="13"/>
      <c r="V45" s="29">
        <f t="shared" si="9"/>
        <v>0</v>
      </c>
      <c r="W45" s="73"/>
    </row>
    <row r="46" spans="2:24" ht="15.75" customHeight="1" x14ac:dyDescent="0.25">
      <c r="B46" s="126" t="s">
        <v>56</v>
      </c>
      <c r="C46" s="126"/>
      <c r="D46" s="126"/>
      <c r="E46" s="126"/>
      <c r="F46" s="126"/>
      <c r="G46" s="126"/>
      <c r="H46" s="126"/>
      <c r="J46" s="132"/>
      <c r="K46" s="11" t="s">
        <v>13</v>
      </c>
      <c r="L46" s="47"/>
      <c r="M46" s="50">
        <f t="shared" ref="M46:M48" si="10">L46</f>
        <v>0</v>
      </c>
      <c r="N46" s="50">
        <f t="shared" ref="N46:N48" si="11">M46</f>
        <v>0</v>
      </c>
      <c r="O46" s="51">
        <f t="shared" ref="O46:O48" si="12">N46</f>
        <v>0</v>
      </c>
      <c r="P46" s="50">
        <f t="shared" ref="P46:P48" si="13">N46</f>
        <v>0</v>
      </c>
      <c r="Q46" s="28"/>
      <c r="R46" s="6"/>
      <c r="S46" s="75"/>
      <c r="T46" s="76"/>
      <c r="U46" s="13"/>
      <c r="V46" s="29">
        <f t="shared" si="9"/>
        <v>0</v>
      </c>
      <c r="W46" s="73"/>
    </row>
    <row r="47" spans="2:24" ht="15.75" customHeight="1" x14ac:dyDescent="0.25">
      <c r="J47" s="132"/>
      <c r="K47" s="11" t="s">
        <v>14</v>
      </c>
      <c r="L47" s="44"/>
      <c r="M47" s="52">
        <f t="shared" si="10"/>
        <v>0</v>
      </c>
      <c r="N47" s="52">
        <f t="shared" si="11"/>
        <v>0</v>
      </c>
      <c r="O47" s="53">
        <f t="shared" si="12"/>
        <v>0</v>
      </c>
      <c r="P47" s="52">
        <f t="shared" si="13"/>
        <v>0</v>
      </c>
      <c r="Q47" s="28"/>
      <c r="R47" s="6"/>
      <c r="S47" s="75"/>
      <c r="T47" s="76"/>
      <c r="U47" s="13"/>
      <c r="V47" s="29">
        <f t="shared" si="9"/>
        <v>0</v>
      </c>
      <c r="W47" s="73"/>
    </row>
    <row r="48" spans="2:24" ht="15.75" hidden="1" customHeight="1" x14ac:dyDescent="0.25">
      <c r="C48" s="125"/>
      <c r="D48" s="125"/>
      <c r="E48" s="125"/>
      <c r="F48" s="125"/>
      <c r="G48" s="125"/>
      <c r="H48" s="125"/>
      <c r="J48" s="132"/>
      <c r="K48" s="11" t="s">
        <v>36</v>
      </c>
      <c r="L48" s="54">
        <v>0</v>
      </c>
      <c r="M48" s="55">
        <f t="shared" si="10"/>
        <v>0</v>
      </c>
      <c r="N48" s="55">
        <f t="shared" si="11"/>
        <v>0</v>
      </c>
      <c r="O48" s="56">
        <f t="shared" si="12"/>
        <v>0</v>
      </c>
      <c r="P48" s="55">
        <f t="shared" si="13"/>
        <v>0</v>
      </c>
      <c r="Q48" s="28"/>
      <c r="R48" s="6"/>
      <c r="S48" s="75"/>
      <c r="T48" s="76"/>
      <c r="U48" s="13"/>
      <c r="V48" s="29">
        <f t="shared" si="9"/>
        <v>0</v>
      </c>
      <c r="W48" s="73"/>
    </row>
    <row r="49" spans="2:23" ht="15.75" customHeight="1" x14ac:dyDescent="0.25">
      <c r="B49" s="127" t="s">
        <v>58</v>
      </c>
      <c r="C49" s="127"/>
      <c r="D49" s="127"/>
      <c r="E49" s="127"/>
      <c r="F49" s="127"/>
      <c r="G49" s="127"/>
      <c r="H49" s="127"/>
      <c r="J49" s="132"/>
      <c r="K49" s="11" t="s">
        <v>32</v>
      </c>
      <c r="L49" s="52">
        <v>0</v>
      </c>
      <c r="M49" s="57"/>
      <c r="N49" s="57"/>
      <c r="O49" s="58"/>
      <c r="P49" s="57"/>
      <c r="Q49" s="28"/>
      <c r="R49" s="6"/>
      <c r="S49" s="75"/>
      <c r="T49" s="76"/>
      <c r="U49" s="13"/>
      <c r="V49" s="29">
        <f t="shared" si="9"/>
        <v>0</v>
      </c>
      <c r="W49" s="73"/>
    </row>
    <row r="50" spans="2:23" ht="15.75" customHeight="1" x14ac:dyDescent="0.25">
      <c r="B50" s="127"/>
      <c r="C50" s="127"/>
      <c r="D50" s="127"/>
      <c r="E50" s="127"/>
      <c r="F50" s="127"/>
      <c r="G50" s="127"/>
      <c r="H50" s="127"/>
      <c r="J50" s="132"/>
      <c r="K50" s="11" t="s">
        <v>15</v>
      </c>
      <c r="L50" s="59">
        <v>1</v>
      </c>
      <c r="M50" s="60"/>
      <c r="N50" s="60"/>
      <c r="O50" s="61"/>
      <c r="P50" s="60"/>
      <c r="Q50" s="28"/>
      <c r="R50" s="6"/>
      <c r="S50" s="75"/>
      <c r="T50" s="76"/>
      <c r="U50" s="13"/>
      <c r="V50" s="29">
        <f t="shared" si="9"/>
        <v>0</v>
      </c>
      <c r="W50" s="73"/>
    </row>
    <row r="51" spans="2:23" ht="15.75" customHeight="1" x14ac:dyDescent="0.25">
      <c r="B51" s="127"/>
      <c r="C51" s="127"/>
      <c r="D51" s="127"/>
      <c r="E51" s="127"/>
      <c r="F51" s="127"/>
      <c r="G51" s="127"/>
      <c r="H51" s="127"/>
      <c r="J51" s="132"/>
      <c r="K51" s="11" t="s">
        <v>16</v>
      </c>
      <c r="L51" s="52">
        <f t="shared" ref="L51" si="14">L47-(L49*L50)</f>
        <v>0</v>
      </c>
      <c r="M51" s="52">
        <f>M47-(M49*M50)</f>
        <v>0</v>
      </c>
      <c r="N51" s="52">
        <f t="shared" ref="N51:P51" si="15">N47-(N49*N50)</f>
        <v>0</v>
      </c>
      <c r="O51" s="53">
        <f t="shared" si="15"/>
        <v>0</v>
      </c>
      <c r="P51" s="52">
        <f t="shared" si="15"/>
        <v>0</v>
      </c>
      <c r="Q51" s="28"/>
      <c r="R51" s="6"/>
      <c r="S51" s="75"/>
      <c r="T51" s="76"/>
      <c r="U51" s="13"/>
      <c r="V51" s="29">
        <f t="shared" si="9"/>
        <v>0</v>
      </c>
      <c r="W51" s="73"/>
    </row>
    <row r="52" spans="2:23" ht="15.75" customHeight="1" x14ac:dyDescent="0.25">
      <c r="B52" s="127"/>
      <c r="C52" s="127"/>
      <c r="D52" s="127"/>
      <c r="E52" s="127"/>
      <c r="F52" s="127"/>
      <c r="G52" s="127"/>
      <c r="H52" s="127"/>
      <c r="J52" s="132"/>
      <c r="K52" s="11" t="s">
        <v>39</v>
      </c>
      <c r="L52" s="52">
        <f>L51-$W56</f>
        <v>0</v>
      </c>
      <c r="M52" s="52">
        <f>M51-$W56</f>
        <v>0</v>
      </c>
      <c r="N52" s="52">
        <f>N51-$W56</f>
        <v>0</v>
      </c>
      <c r="O52" s="52">
        <f>O51-$W56</f>
        <v>0</v>
      </c>
      <c r="P52" s="52">
        <f>P51-$W56</f>
        <v>0</v>
      </c>
      <c r="Q52" s="31"/>
      <c r="R52" s="6"/>
      <c r="S52" s="75"/>
      <c r="T52" s="76"/>
      <c r="U52" s="13"/>
      <c r="V52" s="29">
        <f t="shared" si="9"/>
        <v>0</v>
      </c>
      <c r="W52" s="73"/>
    </row>
    <row r="53" spans="2:23" ht="15.75" customHeight="1" x14ac:dyDescent="0.25">
      <c r="B53" s="127"/>
      <c r="C53" s="127"/>
      <c r="D53" s="127"/>
      <c r="E53" s="127"/>
      <c r="F53" s="127"/>
      <c r="G53" s="127"/>
      <c r="H53" s="127"/>
      <c r="J53" s="132"/>
      <c r="K53" s="11" t="s">
        <v>17</v>
      </c>
      <c r="L53" s="62">
        <f>52-SUM(M53:P53)</f>
        <v>52</v>
      </c>
      <c r="M53" s="48"/>
      <c r="N53" s="48"/>
      <c r="O53" s="49"/>
      <c r="P53" s="48"/>
      <c r="Q53" s="28"/>
      <c r="R53" s="6"/>
      <c r="S53" s="75"/>
      <c r="T53" s="76"/>
      <c r="U53" s="13"/>
      <c r="V53" s="29">
        <f t="shared" si="9"/>
        <v>0</v>
      </c>
      <c r="W53" s="73"/>
    </row>
    <row r="54" spans="2:23" ht="15.75" customHeight="1" x14ac:dyDescent="0.25">
      <c r="B54" s="127"/>
      <c r="C54" s="127"/>
      <c r="D54" s="127"/>
      <c r="E54" s="127"/>
      <c r="F54" s="127"/>
      <c r="G54" s="127"/>
      <c r="H54" s="127"/>
      <c r="J54" s="132"/>
      <c r="K54" s="11" t="s">
        <v>33</v>
      </c>
      <c r="L54" s="63"/>
      <c r="M54" s="64"/>
      <c r="N54" s="64"/>
      <c r="O54" s="65"/>
      <c r="P54" s="64"/>
      <c r="Q54" s="28"/>
      <c r="R54" s="6"/>
      <c r="S54" s="75"/>
      <c r="T54" s="76"/>
      <c r="U54" s="13"/>
      <c r="V54" s="29">
        <f t="shared" si="9"/>
        <v>0</v>
      </c>
      <c r="W54" s="73"/>
    </row>
    <row r="55" spans="2:23" ht="15.75" customHeight="1" x14ac:dyDescent="0.25">
      <c r="J55" s="132"/>
      <c r="K55" s="6"/>
      <c r="L55" s="66"/>
      <c r="M55" s="66"/>
      <c r="N55" s="66"/>
      <c r="O55" s="66"/>
      <c r="P55" s="66"/>
      <c r="Q55" s="16"/>
      <c r="R55" s="6"/>
      <c r="S55" s="6"/>
      <c r="T55" s="71"/>
      <c r="U55" s="13"/>
      <c r="V55" s="14"/>
      <c r="W55" s="74"/>
    </row>
    <row r="56" spans="2:23" ht="15.75" customHeight="1" x14ac:dyDescent="0.25">
      <c r="B56" s="126" t="s">
        <v>60</v>
      </c>
      <c r="C56" s="126"/>
      <c r="D56" s="126"/>
      <c r="E56" s="126"/>
      <c r="F56" s="126"/>
      <c r="G56" s="126"/>
      <c r="H56" s="126"/>
      <c r="J56" s="132"/>
      <c r="K56" s="1" t="s">
        <v>0</v>
      </c>
      <c r="L56" s="17">
        <f>L45*L46*L53</f>
        <v>0</v>
      </c>
      <c r="M56" s="17">
        <f>M45*M46*M53</f>
        <v>0</v>
      </c>
      <c r="N56" s="17">
        <f>N45*N46*N53</f>
        <v>0</v>
      </c>
      <c r="O56" s="17">
        <f>O45*O46*O53</f>
        <v>0</v>
      </c>
      <c r="P56" s="17">
        <f>P45*P46*P53</f>
        <v>0</v>
      </c>
      <c r="Q56" s="32">
        <f t="shared" ref="Q56:Q62" si="16">SUM(L56:P56)</f>
        <v>0</v>
      </c>
      <c r="R56" s="6"/>
      <c r="S56" s="6"/>
      <c r="T56" s="71" t="s">
        <v>47</v>
      </c>
      <c r="U56" s="13"/>
      <c r="V56" s="30">
        <f>SUM(V44:V54)</f>
        <v>0</v>
      </c>
      <c r="W56" s="74">
        <f>IFERROR((V56/SUM(T44:T54)),0)</f>
        <v>0</v>
      </c>
    </row>
    <row r="57" spans="2:23" ht="15.75" customHeight="1" x14ac:dyDescent="0.25">
      <c r="J57" s="132"/>
      <c r="K57" s="1" t="s">
        <v>1</v>
      </c>
      <c r="L57" s="18">
        <f>(L56*L44*L50)/(1+$K$6)</f>
        <v>0</v>
      </c>
      <c r="M57" s="18">
        <f>((M56*M44*M50)/(1+$K$6))+((M56*$L44*(1-M50))/(1+$K$6))</f>
        <v>0</v>
      </c>
      <c r="N57" s="18">
        <f>((N56*N44*N50)/(1+$K$6))+((N56*$L44*(1-N50))/(1+$K$6))</f>
        <v>0</v>
      </c>
      <c r="O57" s="18">
        <f>((O56*O44*O50)/(1+$K$6))+((O56*$L44*(1-O50))/(1+$K$6))</f>
        <v>0</v>
      </c>
      <c r="P57" s="18">
        <f>((P56*P44*P50)/(1+$K$6))+((P56*$L44*(1-P50))/(1+$K$6))</f>
        <v>0</v>
      </c>
      <c r="Q57" s="33">
        <f t="shared" si="16"/>
        <v>0</v>
      </c>
      <c r="R57" s="6"/>
      <c r="S57" s="6"/>
      <c r="T57" s="71"/>
      <c r="U57" s="6"/>
      <c r="V57" s="6"/>
      <c r="W57" s="71"/>
    </row>
    <row r="58" spans="2:23" ht="15.75" customHeight="1" x14ac:dyDescent="0.25">
      <c r="B58" s="127" t="s">
        <v>61</v>
      </c>
      <c r="C58" s="127"/>
      <c r="D58" s="127"/>
      <c r="E58" s="127"/>
      <c r="F58" s="127"/>
      <c r="G58" s="127"/>
      <c r="H58" s="127"/>
      <c r="J58" s="132"/>
      <c r="K58" s="1" t="s">
        <v>34</v>
      </c>
      <c r="L58" s="18"/>
      <c r="M58" s="18">
        <f>IFERROR((M49*M45*M50*M53),0)</f>
        <v>0</v>
      </c>
      <c r="N58" s="18">
        <f>IFERROR((N49*N45*N50*N53),0)</f>
        <v>0</v>
      </c>
      <c r="O58" s="18">
        <f>IFERROR((O49*O45*O50*O53),0)</f>
        <v>0</v>
      </c>
      <c r="P58" s="18">
        <f>IFERROR((P49*P45),0)</f>
        <v>0</v>
      </c>
      <c r="Q58" s="33">
        <f t="shared" si="16"/>
        <v>0</v>
      </c>
      <c r="R58" s="6"/>
      <c r="S58" s="6"/>
      <c r="T58" s="71"/>
      <c r="U58" s="6"/>
      <c r="V58" s="6"/>
      <c r="W58" s="71"/>
    </row>
    <row r="59" spans="2:23" ht="15.75" customHeight="1" x14ac:dyDescent="0.25">
      <c r="B59" s="127"/>
      <c r="C59" s="127"/>
      <c r="D59" s="127"/>
      <c r="E59" s="127"/>
      <c r="F59" s="127"/>
      <c r="G59" s="127"/>
      <c r="H59" s="127"/>
      <c r="J59" s="132"/>
      <c r="K59" s="1" t="s">
        <v>2</v>
      </c>
      <c r="L59" s="18"/>
      <c r="M59" s="18">
        <f>M68</f>
        <v>0</v>
      </c>
      <c r="N59" s="18">
        <f>N68</f>
        <v>0</v>
      </c>
      <c r="O59" s="18">
        <f>O68</f>
        <v>0</v>
      </c>
      <c r="P59" s="18">
        <f>P68</f>
        <v>0</v>
      </c>
      <c r="Q59" s="33">
        <f t="shared" si="16"/>
        <v>0</v>
      </c>
      <c r="R59" s="6"/>
      <c r="S59" s="6"/>
      <c r="T59" s="71"/>
      <c r="U59" s="6"/>
      <c r="V59" s="6"/>
      <c r="W59" s="71"/>
    </row>
    <row r="60" spans="2:23" ht="15.75" customHeight="1" x14ac:dyDescent="0.25">
      <c r="B60" s="127"/>
      <c r="C60" s="127"/>
      <c r="D60" s="127"/>
      <c r="E60" s="127"/>
      <c r="F60" s="127"/>
      <c r="G60" s="127"/>
      <c r="H60" s="127"/>
      <c r="J60" s="132"/>
      <c r="K60" s="1" t="s">
        <v>35</v>
      </c>
      <c r="L60" s="18"/>
      <c r="M60" s="18">
        <f>IF(M54&lt;&gt;0,M54,0)</f>
        <v>0</v>
      </c>
      <c r="N60" s="18">
        <f>IF(N54&lt;&gt;0,N54,0)</f>
        <v>0</v>
      </c>
      <c r="O60" s="18">
        <f>IF(O54&lt;&gt;0,O54,0)</f>
        <v>0</v>
      </c>
      <c r="P60" s="18">
        <f>IF(P54&lt;&gt;0,P54,0)</f>
        <v>0</v>
      </c>
      <c r="Q60" s="33">
        <f t="shared" si="16"/>
        <v>0</v>
      </c>
      <c r="R60" s="6"/>
      <c r="S60" s="6"/>
      <c r="T60" s="71"/>
      <c r="U60" s="6"/>
      <c r="V60" s="6"/>
      <c r="W60" s="71"/>
    </row>
    <row r="61" spans="2:23" ht="15.75" customHeight="1" x14ac:dyDescent="0.25">
      <c r="B61" s="127"/>
      <c r="C61" s="127"/>
      <c r="D61" s="127"/>
      <c r="E61" s="127"/>
      <c r="F61" s="127"/>
      <c r="G61" s="127"/>
      <c r="H61" s="127"/>
      <c r="J61" s="132"/>
      <c r="K61" s="1" t="s">
        <v>3</v>
      </c>
      <c r="L61" s="18"/>
      <c r="M61" s="18">
        <f>M58+M59+M60</f>
        <v>0</v>
      </c>
      <c r="N61" s="18">
        <f>N58+N59+N60</f>
        <v>0</v>
      </c>
      <c r="O61" s="18">
        <f>O58+O59+O60</f>
        <v>0</v>
      </c>
      <c r="P61" s="18">
        <f>P58+P59+P60</f>
        <v>0</v>
      </c>
      <c r="Q61" s="33">
        <f t="shared" si="16"/>
        <v>0</v>
      </c>
      <c r="R61" s="6"/>
      <c r="S61" s="6"/>
      <c r="T61" s="71"/>
      <c r="U61" s="6"/>
      <c r="V61" s="6"/>
      <c r="W61" s="71"/>
    </row>
    <row r="62" spans="2:23" ht="15.75" customHeight="1" x14ac:dyDescent="0.25">
      <c r="B62" s="125"/>
      <c r="C62" s="125"/>
      <c r="D62" s="125"/>
      <c r="E62" s="125"/>
      <c r="F62" s="125"/>
      <c r="G62" s="125"/>
      <c r="H62" s="125"/>
      <c r="J62" s="132"/>
      <c r="K62" s="1" t="s">
        <v>4</v>
      </c>
      <c r="L62" s="18">
        <f>L57+L61-(L47*L45*L53)</f>
        <v>0</v>
      </c>
      <c r="M62" s="18">
        <f>M57+M61-(M47*M45*M53)</f>
        <v>0</v>
      </c>
      <c r="N62" s="18">
        <f>N57+N61-(N47*N45*N53)</f>
        <v>0</v>
      </c>
      <c r="O62" s="18">
        <f>O57+O61-(O47*O45*O53)</f>
        <v>0</v>
      </c>
      <c r="P62" s="18">
        <f>P57+P61-(P47*P45*P53)</f>
        <v>0</v>
      </c>
      <c r="Q62" s="33">
        <f t="shared" si="16"/>
        <v>0</v>
      </c>
      <c r="R62" s="6"/>
      <c r="S62" s="6"/>
      <c r="T62" s="71"/>
      <c r="U62" s="6"/>
      <c r="V62" s="6"/>
      <c r="W62" s="71"/>
    </row>
    <row r="63" spans="2:23" ht="15.75" customHeight="1" x14ac:dyDescent="0.25">
      <c r="B63" s="126" t="s">
        <v>62</v>
      </c>
      <c r="C63" s="126"/>
      <c r="D63" s="126"/>
      <c r="E63" s="126"/>
      <c r="F63" s="126"/>
      <c r="G63" s="126"/>
      <c r="H63" s="126"/>
      <c r="J63" s="132"/>
      <c r="K63" s="1" t="s">
        <v>43</v>
      </c>
      <c r="L63" s="19">
        <f>IFERROR(((L62-L59-L54)/L57),0)</f>
        <v>0</v>
      </c>
      <c r="M63" s="19">
        <f>IFERROR(((M62-M59-M54)/M57),0)</f>
        <v>0</v>
      </c>
      <c r="N63" s="19">
        <f>IFERROR(((N62-N59-N54)/N57),0)</f>
        <v>0</v>
      </c>
      <c r="O63" s="19">
        <f>IFERROR(((O62-O59-O54)/O57),0)</f>
        <v>0</v>
      </c>
      <c r="P63" s="19">
        <f t="shared" ref="P63:Q63" si="17">IFERROR(((P62-P59-P54)/P57),0)</f>
        <v>0</v>
      </c>
      <c r="Q63" s="20">
        <f t="shared" si="17"/>
        <v>0</v>
      </c>
      <c r="R63" s="6"/>
      <c r="S63" s="6"/>
      <c r="T63" s="71"/>
      <c r="U63" s="6"/>
      <c r="V63" s="6"/>
      <c r="W63" s="71"/>
    </row>
    <row r="64" spans="2:23" ht="15.75" customHeight="1" x14ac:dyDescent="0.25">
      <c r="J64" s="132"/>
      <c r="K64" s="70"/>
      <c r="L64" s="21"/>
      <c r="M64" s="21"/>
      <c r="N64" s="21"/>
      <c r="O64" s="21"/>
      <c r="P64" s="21"/>
      <c r="Q64" s="34"/>
      <c r="R64" s="7">
        <f>IF(SUM(T44:T54)&gt;0,1,0)</f>
        <v>0</v>
      </c>
      <c r="S64" s="6"/>
      <c r="T64" s="66"/>
      <c r="U64" s="6"/>
      <c r="V64" s="6"/>
      <c r="W64" s="71"/>
    </row>
    <row r="65" spans="2:23" ht="15.75" customHeight="1" x14ac:dyDescent="0.25">
      <c r="B65" s="127" t="s">
        <v>63</v>
      </c>
      <c r="C65" s="127"/>
      <c r="D65" s="127"/>
      <c r="E65" s="127"/>
      <c r="F65" s="127"/>
      <c r="G65" s="127"/>
      <c r="H65" s="127"/>
      <c r="J65" s="132"/>
      <c r="K65" s="2" t="s">
        <v>25</v>
      </c>
      <c r="L65" s="40">
        <f>L45*L53</f>
        <v>0</v>
      </c>
      <c r="M65" s="40">
        <f>M45*M53</f>
        <v>0</v>
      </c>
      <c r="N65" s="40">
        <f>N45*N53</f>
        <v>0</v>
      </c>
      <c r="O65" s="40">
        <f>O45*O53</f>
        <v>0</v>
      </c>
      <c r="P65" s="40">
        <f>P45*P53</f>
        <v>0</v>
      </c>
      <c r="Q65" s="35">
        <f t="shared" ref="Q65:Q71" si="18">SUM(L65:P65)</f>
        <v>0</v>
      </c>
      <c r="R65" s="6"/>
      <c r="S65" s="6"/>
      <c r="T65" s="66"/>
      <c r="U65" s="6"/>
      <c r="V65" s="6"/>
      <c r="W65" s="71"/>
    </row>
    <row r="66" spans="2:23" ht="15.75" customHeight="1" x14ac:dyDescent="0.25">
      <c r="B66" s="127"/>
      <c r="C66" s="127"/>
      <c r="D66" s="127"/>
      <c r="E66" s="127"/>
      <c r="F66" s="127"/>
      <c r="G66" s="127"/>
      <c r="H66" s="127"/>
      <c r="J66" s="132"/>
      <c r="K66" s="2" t="s">
        <v>24</v>
      </c>
      <c r="L66" s="41">
        <f>L47*L45*L53</f>
        <v>0</v>
      </c>
      <c r="M66" s="41">
        <f>M47*M45*M53</f>
        <v>0</v>
      </c>
      <c r="N66" s="41">
        <f>N47*N45*N53</f>
        <v>0</v>
      </c>
      <c r="O66" s="41">
        <f>O47*O45*O53</f>
        <v>0</v>
      </c>
      <c r="P66" s="41">
        <f>P47*P45*P53</f>
        <v>0</v>
      </c>
      <c r="Q66" s="36">
        <f t="shared" si="18"/>
        <v>0</v>
      </c>
      <c r="R66" s="6"/>
      <c r="S66" s="6"/>
      <c r="T66" s="66"/>
      <c r="U66" s="6"/>
      <c r="V66" s="6"/>
      <c r="W66" s="71"/>
    </row>
    <row r="67" spans="2:23" ht="15.75" customHeight="1" x14ac:dyDescent="0.25">
      <c r="B67" s="127"/>
      <c r="C67" s="127"/>
      <c r="D67" s="127"/>
      <c r="E67" s="127"/>
      <c r="F67" s="127"/>
      <c r="G67" s="127"/>
      <c r="H67" s="127"/>
      <c r="J67" s="132"/>
      <c r="K67" s="2" t="s">
        <v>37</v>
      </c>
      <c r="L67" s="41">
        <f>(L49*L50*L65)</f>
        <v>0</v>
      </c>
      <c r="M67" s="41">
        <f>(M49*M50*M65)</f>
        <v>0</v>
      </c>
      <c r="N67" s="41">
        <f>(N49*N50*N65)</f>
        <v>0</v>
      </c>
      <c r="O67" s="41">
        <f>(O49*O50*O65)</f>
        <v>0</v>
      </c>
      <c r="P67" s="41">
        <f>(P49*P50*P65)</f>
        <v>0</v>
      </c>
      <c r="Q67" s="36">
        <f t="shared" si="18"/>
        <v>0</v>
      </c>
      <c r="R67" s="6"/>
      <c r="S67" s="6"/>
      <c r="T67" s="66"/>
      <c r="U67" s="16"/>
      <c r="V67" s="6"/>
      <c r="W67" s="71"/>
    </row>
    <row r="68" spans="2:23" ht="15.75" customHeight="1" x14ac:dyDescent="0.25">
      <c r="B68" s="127"/>
      <c r="C68" s="127"/>
      <c r="D68" s="127"/>
      <c r="E68" s="127"/>
      <c r="F68" s="127"/>
      <c r="G68" s="127"/>
      <c r="H68" s="127"/>
      <c r="J68" s="132"/>
      <c r="K68" s="2" t="s">
        <v>36</v>
      </c>
      <c r="L68" s="41">
        <f>L48*(L47)*L65</f>
        <v>0</v>
      </c>
      <c r="M68" s="41">
        <f>M48*(M47)*M65</f>
        <v>0</v>
      </c>
      <c r="N68" s="41">
        <f>N48*(N47)*N65</f>
        <v>0</v>
      </c>
      <c r="O68" s="41">
        <f>O48*(O47)*O65</f>
        <v>0</v>
      </c>
      <c r="P68" s="41">
        <f>P48*(P47)*P65</f>
        <v>0</v>
      </c>
      <c r="Q68" s="36">
        <f t="shared" si="18"/>
        <v>0</v>
      </c>
      <c r="R68" s="6"/>
      <c r="S68" s="6"/>
      <c r="T68" s="66"/>
      <c r="U68" s="6"/>
      <c r="V68" s="6"/>
      <c r="W68" s="71"/>
    </row>
    <row r="69" spans="2:23" ht="15.75" customHeight="1" x14ac:dyDescent="0.25">
      <c r="B69" s="127"/>
      <c r="C69" s="127"/>
      <c r="D69" s="127"/>
      <c r="E69" s="127"/>
      <c r="F69" s="127"/>
      <c r="G69" s="127"/>
      <c r="H69" s="127"/>
      <c r="J69" s="132"/>
      <c r="K69" s="2" t="s">
        <v>38</v>
      </c>
      <c r="L69" s="41">
        <f>IF(L54&lt;&gt;0,L54,0)</f>
        <v>0</v>
      </c>
      <c r="M69" s="41">
        <f>IF(M54&lt;&gt;0,M54,0)</f>
        <v>0</v>
      </c>
      <c r="N69" s="41">
        <f>IF(N54&lt;&gt;0,N54,0)</f>
        <v>0</v>
      </c>
      <c r="O69" s="41">
        <f>IF(O54&lt;&gt;0,O54,0)</f>
        <v>0</v>
      </c>
      <c r="P69" s="41">
        <f>IF(P54&lt;&gt;0,P54,0)</f>
        <v>0</v>
      </c>
      <c r="Q69" s="36">
        <f t="shared" si="18"/>
        <v>0</v>
      </c>
      <c r="R69" s="6"/>
      <c r="S69" s="6"/>
      <c r="T69" s="66"/>
      <c r="U69" s="6"/>
      <c r="V69" s="6"/>
      <c r="W69" s="71"/>
    </row>
    <row r="70" spans="2:23" ht="15.75" customHeight="1" x14ac:dyDescent="0.25">
      <c r="B70" s="127"/>
      <c r="C70" s="127"/>
      <c r="D70" s="127"/>
      <c r="E70" s="127"/>
      <c r="F70" s="127"/>
      <c r="G70" s="127"/>
      <c r="H70" s="127"/>
      <c r="J70" s="132"/>
      <c r="K70" s="2" t="s">
        <v>26</v>
      </c>
      <c r="L70" s="41">
        <f>L66-L67-L68-L69</f>
        <v>0</v>
      </c>
      <c r="M70" s="41">
        <f>M66-M67-M68-M69</f>
        <v>0</v>
      </c>
      <c r="N70" s="41">
        <f>N66-N67-N68-N69</f>
        <v>0</v>
      </c>
      <c r="O70" s="41">
        <f>O66-O67-O68-O69</f>
        <v>0</v>
      </c>
      <c r="P70" s="41">
        <f>P66-P67-P68-P69</f>
        <v>0</v>
      </c>
      <c r="Q70" s="36">
        <f t="shared" si="18"/>
        <v>0</v>
      </c>
      <c r="R70" s="6"/>
      <c r="S70" s="6"/>
      <c r="T70" s="66"/>
      <c r="U70" s="6"/>
      <c r="V70" s="15"/>
      <c r="W70" s="74"/>
    </row>
    <row r="71" spans="2:23" ht="15.75" customHeight="1" x14ac:dyDescent="0.25">
      <c r="B71" s="127"/>
      <c r="C71" s="127"/>
      <c r="D71" s="127"/>
      <c r="E71" s="127"/>
      <c r="F71" s="127"/>
      <c r="G71" s="127"/>
      <c r="H71" s="127"/>
      <c r="J71" s="132"/>
      <c r="K71" s="2" t="s">
        <v>42</v>
      </c>
      <c r="L71" s="41">
        <f>L70-((L65*($W56)))</f>
        <v>0</v>
      </c>
      <c r="M71" s="41">
        <f>M70-((M65*($W56)))</f>
        <v>0</v>
      </c>
      <c r="N71" s="41">
        <f>N70-((N65*($W56)))</f>
        <v>0</v>
      </c>
      <c r="O71" s="41">
        <f>O70-((O65*($W56)))</f>
        <v>0</v>
      </c>
      <c r="P71" s="41">
        <f>P70-((P65*($W56)))</f>
        <v>0</v>
      </c>
      <c r="Q71" s="36">
        <f t="shared" si="18"/>
        <v>0</v>
      </c>
      <c r="R71" s="6"/>
      <c r="S71" s="6"/>
      <c r="T71" s="71"/>
      <c r="U71" s="6"/>
      <c r="V71" s="15"/>
      <c r="W71" s="74"/>
    </row>
    <row r="72" spans="2:23" ht="15.75" customHeight="1" x14ac:dyDescent="0.25">
      <c r="B72" s="127"/>
      <c r="C72" s="127"/>
      <c r="D72" s="127"/>
      <c r="E72" s="127"/>
      <c r="F72" s="127"/>
      <c r="G72" s="127"/>
      <c r="H72" s="127"/>
      <c r="J72" s="132"/>
      <c r="K72" s="2" t="s">
        <v>40</v>
      </c>
      <c r="L72" s="42">
        <f t="shared" ref="L72:Q72" si="19">IFERROR((L71/L66),0)</f>
        <v>0</v>
      </c>
      <c r="M72" s="42">
        <f t="shared" si="19"/>
        <v>0</v>
      </c>
      <c r="N72" s="42">
        <f t="shared" si="19"/>
        <v>0</v>
      </c>
      <c r="O72" s="42">
        <f t="shared" si="19"/>
        <v>0</v>
      </c>
      <c r="P72" s="42">
        <f t="shared" si="19"/>
        <v>0</v>
      </c>
      <c r="Q72" s="42">
        <f t="shared" si="19"/>
        <v>0</v>
      </c>
      <c r="R72" s="6"/>
      <c r="S72" s="6"/>
      <c r="T72" s="71"/>
      <c r="U72" s="6"/>
      <c r="V72" s="15"/>
      <c r="W72" s="74"/>
    </row>
    <row r="73" spans="2:23" ht="15.75" customHeight="1" x14ac:dyDescent="0.25">
      <c r="B73" s="127"/>
      <c r="C73" s="127"/>
      <c r="D73" s="127"/>
      <c r="E73" s="127"/>
      <c r="F73" s="127"/>
      <c r="G73" s="127"/>
      <c r="H73" s="127"/>
      <c r="J73" s="132"/>
      <c r="K73" s="2" t="s">
        <v>41</v>
      </c>
      <c r="L73" s="67"/>
      <c r="M73" s="22">
        <f>IF(M43="Base",0,IF(M43="",0,(M71-($L71/$L53*M53))))</f>
        <v>0</v>
      </c>
      <c r="N73" s="22">
        <f>IF(N43="Base",0,IF(N43="",0,(N71-($L71/$L53*N53))))</f>
        <v>0</v>
      </c>
      <c r="O73" s="22">
        <f>IF(O43="Base",0,IF(O43="",0,(O71-($L71/$L53*O53))))</f>
        <v>0</v>
      </c>
      <c r="P73" s="22">
        <f>IF(P43="Base",0,IF(P43="",0,(P71-($L71/$L53*P53))))</f>
        <v>0</v>
      </c>
      <c r="Q73" s="36">
        <f t="shared" ref="Q73:Q74" si="20">SUM(L73:P73)</f>
        <v>0</v>
      </c>
      <c r="R73" s="6"/>
      <c r="S73" s="6"/>
      <c r="T73" s="71"/>
      <c r="U73" s="6"/>
      <c r="V73" s="15"/>
      <c r="W73" s="74"/>
    </row>
    <row r="74" spans="2:23" ht="15.75" customHeight="1" x14ac:dyDescent="0.25">
      <c r="B74" s="127"/>
      <c r="C74" s="127"/>
      <c r="D74" s="127"/>
      <c r="E74" s="127"/>
      <c r="F74" s="127"/>
      <c r="G74" s="127"/>
      <c r="H74" s="127"/>
      <c r="J74" s="133"/>
      <c r="K74" s="2" t="s">
        <v>18</v>
      </c>
      <c r="L74" s="43">
        <f>IFERROR(L70/L65,0)</f>
        <v>0</v>
      </c>
      <c r="M74" s="23">
        <f>IFERROR(M70/M65,0)</f>
        <v>0</v>
      </c>
      <c r="N74" s="23">
        <f>IFERROR(N70/N65,0)</f>
        <v>0</v>
      </c>
      <c r="O74" s="23">
        <f>IFERROR(O70/O65,0)</f>
        <v>0</v>
      </c>
      <c r="P74" s="23">
        <f>IFERROR(P70/P65,0)</f>
        <v>0</v>
      </c>
      <c r="Q74" s="23">
        <f t="shared" si="20"/>
        <v>0</v>
      </c>
      <c r="R74" s="6"/>
      <c r="S74" s="6"/>
      <c r="T74" s="71"/>
      <c r="U74" s="6"/>
      <c r="V74" s="15"/>
      <c r="W74" s="74"/>
    </row>
    <row r="75" spans="2:23" ht="15.75" customHeight="1" x14ac:dyDescent="0.25"/>
    <row r="76" spans="2:23" ht="15.75" customHeight="1" x14ac:dyDescent="0.25">
      <c r="B76" s="126" t="s">
        <v>65</v>
      </c>
      <c r="C76" s="126"/>
      <c r="D76" s="126"/>
      <c r="E76" s="126"/>
      <c r="F76" s="126"/>
      <c r="G76" s="126"/>
      <c r="H76" s="126"/>
    </row>
    <row r="77" spans="2:23" ht="15.75" customHeight="1" x14ac:dyDescent="0.25"/>
    <row r="78" spans="2:23" ht="15.75" customHeight="1" x14ac:dyDescent="0.25">
      <c r="B78" s="127" t="s">
        <v>66</v>
      </c>
      <c r="C78" s="127"/>
      <c r="D78" s="127"/>
      <c r="E78" s="127"/>
      <c r="F78" s="127"/>
      <c r="G78" s="127"/>
      <c r="H78" s="127"/>
      <c r="I78" s="127"/>
      <c r="J78" s="127"/>
      <c r="K78" s="127"/>
      <c r="L78" s="127"/>
      <c r="M78" s="127"/>
      <c r="N78" s="127"/>
      <c r="O78" s="127"/>
      <c r="P78" s="127"/>
      <c r="Q78" s="127"/>
    </row>
    <row r="79" spans="2:23" ht="15.75" customHeight="1" x14ac:dyDescent="0.25">
      <c r="B79" s="127"/>
      <c r="C79" s="127"/>
      <c r="D79" s="127"/>
      <c r="E79" s="127"/>
      <c r="F79" s="127"/>
      <c r="G79" s="127"/>
      <c r="H79" s="127"/>
      <c r="I79" s="127"/>
      <c r="J79" s="127"/>
      <c r="K79" s="127"/>
      <c r="L79" s="127"/>
      <c r="M79" s="127"/>
      <c r="N79" s="127"/>
      <c r="O79" s="127"/>
      <c r="P79" s="127"/>
      <c r="Q79" s="127"/>
    </row>
    <row r="80" spans="2:23" ht="15.75" customHeight="1" x14ac:dyDescent="0.25">
      <c r="B80" s="127"/>
      <c r="C80" s="127"/>
      <c r="D80" s="127"/>
      <c r="E80" s="127"/>
      <c r="F80" s="127"/>
      <c r="G80" s="127"/>
      <c r="H80" s="127"/>
      <c r="I80" s="127"/>
      <c r="J80" s="127"/>
      <c r="K80" s="127"/>
      <c r="L80" s="127"/>
      <c r="M80" s="127"/>
      <c r="N80" s="127"/>
      <c r="O80" s="127"/>
      <c r="P80" s="127"/>
      <c r="Q80" s="127"/>
    </row>
    <row r="81" spans="2:17" ht="15.75" customHeight="1" x14ac:dyDescent="0.25">
      <c r="B81" s="127"/>
      <c r="C81" s="127"/>
      <c r="D81" s="127"/>
      <c r="E81" s="127"/>
      <c r="F81" s="127"/>
      <c r="G81" s="127"/>
      <c r="H81" s="127"/>
      <c r="I81" s="127"/>
      <c r="J81" s="127"/>
      <c r="K81" s="127"/>
      <c r="L81" s="127"/>
      <c r="M81" s="127"/>
      <c r="N81" s="127"/>
      <c r="O81" s="127"/>
      <c r="P81" s="127"/>
      <c r="Q81" s="127"/>
    </row>
    <row r="82" spans="2:17" ht="15.75" customHeight="1" x14ac:dyDescent="0.25">
      <c r="B82" s="127"/>
      <c r="C82" s="127"/>
      <c r="D82" s="127"/>
      <c r="E82" s="127"/>
      <c r="F82" s="127"/>
      <c r="G82" s="127"/>
      <c r="H82" s="127"/>
      <c r="I82" s="127"/>
      <c r="J82" s="127"/>
      <c r="K82" s="127"/>
      <c r="L82" s="127"/>
      <c r="M82" s="127"/>
      <c r="N82" s="127"/>
      <c r="O82" s="127"/>
      <c r="P82" s="127"/>
      <c r="Q82" s="127"/>
    </row>
    <row r="83" spans="2:17" ht="15.75" customHeight="1" x14ac:dyDescent="0.25">
      <c r="B83" s="127"/>
      <c r="C83" s="127"/>
      <c r="D83" s="127"/>
      <c r="E83" s="127"/>
      <c r="F83" s="127"/>
      <c r="G83" s="127"/>
      <c r="H83" s="127"/>
      <c r="I83" s="127"/>
      <c r="J83" s="127"/>
      <c r="K83" s="127"/>
      <c r="L83" s="127"/>
      <c r="M83" s="127"/>
      <c r="N83" s="127"/>
      <c r="O83" s="127"/>
      <c r="P83" s="127"/>
      <c r="Q83" s="127"/>
    </row>
    <row r="84" spans="2:17" ht="15.75" customHeight="1" x14ac:dyDescent="0.25">
      <c r="B84" s="127"/>
      <c r="C84" s="127"/>
      <c r="D84" s="127"/>
      <c r="E84" s="127"/>
      <c r="F84" s="127"/>
      <c r="G84" s="127"/>
      <c r="H84" s="127"/>
      <c r="I84" s="127"/>
      <c r="J84" s="127"/>
      <c r="K84" s="127"/>
      <c r="L84" s="127"/>
      <c r="M84" s="127"/>
      <c r="N84" s="127"/>
      <c r="O84" s="127"/>
      <c r="P84" s="127"/>
      <c r="Q84" s="127"/>
    </row>
    <row r="85" spans="2:17" ht="15.75" customHeight="1" x14ac:dyDescent="0.25">
      <c r="B85" s="127"/>
      <c r="C85" s="127"/>
      <c r="D85" s="127"/>
      <c r="E85" s="127"/>
      <c r="F85" s="127"/>
      <c r="G85" s="127"/>
      <c r="H85" s="127"/>
      <c r="I85" s="127"/>
      <c r="J85" s="127"/>
      <c r="K85" s="127"/>
      <c r="L85" s="127"/>
      <c r="M85" s="127"/>
      <c r="N85" s="127"/>
      <c r="O85" s="127"/>
      <c r="P85" s="127"/>
      <c r="Q85" s="127"/>
    </row>
    <row r="86" spans="2:17" ht="15.75" customHeight="1" x14ac:dyDescent="0.25">
      <c r="B86" s="127"/>
      <c r="C86" s="127"/>
      <c r="D86" s="127"/>
      <c r="E86" s="127"/>
      <c r="F86" s="127"/>
      <c r="G86" s="127"/>
      <c r="H86" s="127"/>
      <c r="I86" s="127"/>
      <c r="J86" s="127"/>
      <c r="K86" s="127"/>
      <c r="L86" s="127"/>
      <c r="M86" s="127"/>
      <c r="N86" s="127"/>
      <c r="O86" s="127"/>
      <c r="P86" s="127"/>
      <c r="Q86" s="127"/>
    </row>
    <row r="87" spans="2:17" ht="15.75" customHeight="1" x14ac:dyDescent="0.25">
      <c r="B87" s="127"/>
      <c r="C87" s="127"/>
      <c r="D87" s="127"/>
      <c r="E87" s="127"/>
      <c r="F87" s="127"/>
      <c r="G87" s="127"/>
      <c r="H87" s="127"/>
      <c r="I87" s="127"/>
      <c r="J87" s="127"/>
      <c r="K87" s="127"/>
      <c r="L87" s="127"/>
      <c r="M87" s="127"/>
      <c r="N87" s="127"/>
      <c r="O87" s="127"/>
      <c r="P87" s="127"/>
      <c r="Q87" s="127"/>
    </row>
    <row r="88" spans="2:17" ht="15.75" customHeight="1" x14ac:dyDescent="0.25">
      <c r="B88" s="127"/>
      <c r="C88" s="127"/>
      <c r="D88" s="127"/>
      <c r="E88" s="127"/>
      <c r="F88" s="127"/>
      <c r="G88" s="127"/>
      <c r="H88" s="127"/>
      <c r="I88" s="127"/>
      <c r="J88" s="127"/>
      <c r="K88" s="127"/>
      <c r="L88" s="127"/>
      <c r="M88" s="127"/>
      <c r="N88" s="127"/>
      <c r="O88" s="127"/>
      <c r="P88" s="127"/>
      <c r="Q88" s="127"/>
    </row>
    <row r="89" spans="2:17" ht="15.75" customHeight="1" x14ac:dyDescent="0.25">
      <c r="B89" s="127"/>
      <c r="C89" s="127"/>
      <c r="D89" s="127"/>
      <c r="E89" s="127"/>
      <c r="F89" s="127"/>
      <c r="G89" s="127"/>
      <c r="H89" s="127"/>
      <c r="I89" s="127"/>
      <c r="J89" s="127"/>
      <c r="K89" s="127"/>
      <c r="L89" s="127"/>
      <c r="M89" s="127"/>
      <c r="N89" s="127"/>
      <c r="O89" s="127"/>
      <c r="P89" s="127"/>
      <c r="Q89" s="127"/>
    </row>
    <row r="90" spans="2:17" ht="15.75" customHeight="1" x14ac:dyDescent="0.25">
      <c r="B90" s="127"/>
      <c r="C90" s="127"/>
      <c r="D90" s="127"/>
      <c r="E90" s="127"/>
      <c r="F90" s="127"/>
      <c r="G90" s="127"/>
      <c r="H90" s="127"/>
      <c r="I90" s="127"/>
      <c r="J90" s="127"/>
      <c r="K90" s="127"/>
      <c r="L90" s="127"/>
      <c r="M90" s="127"/>
      <c r="N90" s="127"/>
      <c r="O90" s="127"/>
      <c r="P90" s="127"/>
      <c r="Q90" s="127"/>
    </row>
    <row r="91" spans="2:17" ht="15.75" customHeight="1" x14ac:dyDescent="0.25">
      <c r="B91" s="127"/>
      <c r="C91" s="127"/>
      <c r="D91" s="127"/>
      <c r="E91" s="127"/>
      <c r="F91" s="127"/>
      <c r="G91" s="127"/>
      <c r="H91" s="127"/>
      <c r="I91" s="127"/>
      <c r="J91" s="127"/>
      <c r="K91" s="127"/>
      <c r="L91" s="127"/>
      <c r="M91" s="127"/>
      <c r="N91" s="127"/>
      <c r="O91" s="127"/>
      <c r="P91" s="127"/>
      <c r="Q91" s="127"/>
    </row>
    <row r="92" spans="2:17" ht="15.75" customHeight="1" x14ac:dyDescent="0.25"/>
    <row r="93" spans="2:17" ht="15.75" customHeight="1" x14ac:dyDescent="0.25"/>
    <row r="94" spans="2:17" ht="15.75" customHeight="1" x14ac:dyDescent="0.25"/>
    <row r="95" spans="2:17" ht="15.75" customHeight="1" x14ac:dyDescent="0.25"/>
    <row r="96" spans="2:17"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sheetData>
  <mergeCells count="21">
    <mergeCell ref="J4:W4"/>
    <mergeCell ref="L6:P6"/>
    <mergeCell ref="J8:J39"/>
    <mergeCell ref="J43:J74"/>
    <mergeCell ref="B4:H4"/>
    <mergeCell ref="B8:H11"/>
    <mergeCell ref="B16:H25"/>
    <mergeCell ref="B31:H35"/>
    <mergeCell ref="B37:H38"/>
    <mergeCell ref="B40:H42"/>
    <mergeCell ref="B14:H14"/>
    <mergeCell ref="B6:H6"/>
    <mergeCell ref="B27:H27"/>
    <mergeCell ref="B46:H46"/>
    <mergeCell ref="B56:H56"/>
    <mergeCell ref="B76:H76"/>
    <mergeCell ref="B49:H54"/>
    <mergeCell ref="B78:Q91"/>
    <mergeCell ref="B58:H61"/>
    <mergeCell ref="B63:H63"/>
    <mergeCell ref="B65:H74"/>
  </mergeCells>
  <pageMargins left="0.7" right="0.7" top="0.75" bottom="0.75"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O184"/>
  <sheetViews>
    <sheetView zoomScale="70" zoomScaleNormal="70" workbookViewId="0">
      <selection sqref="A1:N36"/>
    </sheetView>
  </sheetViews>
  <sheetFormatPr defaultColWidth="14.42578125" defaultRowHeight="15" customHeight="1" x14ac:dyDescent="0.25"/>
  <cols>
    <col min="1" max="1" width="10.5703125" customWidth="1"/>
    <col min="2" max="2" width="47.140625" customWidth="1"/>
    <col min="3" max="7" width="21.140625" style="69" customWidth="1"/>
    <col min="8" max="8" width="15.42578125" customWidth="1"/>
    <col min="9" max="9" width="4.140625" customWidth="1"/>
    <col min="10" max="10" width="29.7109375" customWidth="1"/>
    <col min="11" max="11" width="15.85546875" style="69" bestFit="1" customWidth="1"/>
    <col min="12" max="12" width="3.7109375" customWidth="1"/>
    <col min="13" max="13" width="11.28515625" hidden="1" customWidth="1"/>
    <col min="14" max="14" width="10.5703125" style="69" customWidth="1"/>
    <col min="15" max="15" width="9.140625" customWidth="1"/>
  </cols>
  <sheetData>
    <row r="1" spans="1:15" ht="40.5" customHeight="1" x14ac:dyDescent="0.25">
      <c r="A1" s="128" t="s">
        <v>44</v>
      </c>
      <c r="B1" s="128"/>
      <c r="C1" s="128"/>
      <c r="D1" s="128"/>
      <c r="E1" s="128"/>
      <c r="F1" s="128"/>
      <c r="G1" s="128"/>
      <c r="H1" s="128"/>
      <c r="I1" s="128"/>
      <c r="J1" s="128"/>
      <c r="K1" s="128"/>
      <c r="L1" s="128"/>
      <c r="M1" s="128"/>
      <c r="N1" s="128"/>
    </row>
    <row r="3" spans="1:15" ht="18.75" customHeight="1" x14ac:dyDescent="0.25">
      <c r="A3" s="3" t="s">
        <v>5</v>
      </c>
      <c r="B3" s="4">
        <v>0</v>
      </c>
      <c r="C3" s="129" t="s">
        <v>27</v>
      </c>
      <c r="D3" s="130"/>
      <c r="E3" s="130"/>
      <c r="F3" s="130"/>
      <c r="G3" s="130"/>
      <c r="H3" s="5"/>
      <c r="I3" s="6"/>
      <c r="J3" s="6"/>
      <c r="K3" s="71"/>
      <c r="L3" s="6"/>
      <c r="M3" s="25"/>
      <c r="N3" s="71"/>
      <c r="O3" s="6"/>
    </row>
    <row r="4" spans="1:15" ht="18.75" customHeight="1" x14ac:dyDescent="0.25">
      <c r="A4" s="8"/>
      <c r="B4" s="9"/>
      <c r="C4" s="9"/>
      <c r="D4" s="9"/>
      <c r="E4" s="9"/>
      <c r="F4" s="9"/>
      <c r="G4" s="9"/>
      <c r="H4" s="10" t="s">
        <v>6</v>
      </c>
      <c r="I4" s="6"/>
      <c r="J4" s="6"/>
      <c r="K4" s="71"/>
      <c r="L4" s="6"/>
      <c r="M4" s="6"/>
      <c r="N4" s="71"/>
      <c r="O4" s="6"/>
    </row>
    <row r="5" spans="1:15" ht="18.75" customHeight="1" x14ac:dyDescent="0.25">
      <c r="A5" s="131" t="s">
        <v>19</v>
      </c>
      <c r="B5" s="26" t="s">
        <v>7</v>
      </c>
      <c r="C5" s="37" t="s">
        <v>8</v>
      </c>
      <c r="D5" s="38">
        <v>2</v>
      </c>
      <c r="E5" s="38" t="s">
        <v>31</v>
      </c>
      <c r="F5" s="39" t="s">
        <v>22</v>
      </c>
      <c r="G5" s="38" t="s">
        <v>23</v>
      </c>
      <c r="H5" s="27"/>
      <c r="I5" s="6"/>
      <c r="J5" s="12" t="s">
        <v>45</v>
      </c>
      <c r="K5" s="12" t="s">
        <v>9</v>
      </c>
      <c r="L5" s="6"/>
      <c r="M5" s="6"/>
      <c r="N5" s="72" t="s">
        <v>46</v>
      </c>
      <c r="O5" s="6"/>
    </row>
    <row r="6" spans="1:15" ht="18.75" customHeight="1" x14ac:dyDescent="0.25">
      <c r="A6" s="132"/>
      <c r="B6" s="11" t="s">
        <v>11</v>
      </c>
      <c r="C6" s="44">
        <v>3</v>
      </c>
      <c r="D6" s="45">
        <v>2</v>
      </c>
      <c r="E6" s="45">
        <v>2</v>
      </c>
      <c r="F6" s="46"/>
      <c r="G6" s="45"/>
      <c r="H6" s="28"/>
      <c r="I6" s="6"/>
      <c r="J6" s="75" t="s">
        <v>30</v>
      </c>
      <c r="K6" s="76">
        <v>100</v>
      </c>
      <c r="L6" s="13"/>
      <c r="M6" s="29">
        <f t="shared" ref="M6:M16" si="0">IFERROR(K6*N6,0)</f>
        <v>300</v>
      </c>
      <c r="N6" s="73">
        <v>3</v>
      </c>
      <c r="O6" s="25"/>
    </row>
    <row r="7" spans="1:15" ht="18.75" customHeight="1" x14ac:dyDescent="0.25">
      <c r="A7" s="132"/>
      <c r="B7" s="11" t="s">
        <v>12</v>
      </c>
      <c r="C7" s="47">
        <v>100</v>
      </c>
      <c r="D7" s="48">
        <v>250</v>
      </c>
      <c r="E7" s="48">
        <v>200</v>
      </c>
      <c r="F7" s="49"/>
      <c r="G7" s="48"/>
      <c r="H7" s="28"/>
      <c r="I7" s="6"/>
      <c r="J7" s="75" t="s">
        <v>28</v>
      </c>
      <c r="K7" s="76">
        <v>134</v>
      </c>
      <c r="L7" s="13"/>
      <c r="M7" s="29">
        <f t="shared" si="0"/>
        <v>418.08000000000004</v>
      </c>
      <c r="N7" s="73">
        <v>3.12</v>
      </c>
      <c r="O7" s="6"/>
    </row>
    <row r="8" spans="1:15" ht="18.75" customHeight="1" x14ac:dyDescent="0.25">
      <c r="A8" s="132"/>
      <c r="B8" s="11" t="s">
        <v>13</v>
      </c>
      <c r="C8" s="47">
        <v>5</v>
      </c>
      <c r="D8" s="50">
        <f t="shared" ref="D8:F8" si="1">C8</f>
        <v>5</v>
      </c>
      <c r="E8" s="50">
        <f t="shared" si="1"/>
        <v>5</v>
      </c>
      <c r="F8" s="51">
        <f t="shared" si="1"/>
        <v>5</v>
      </c>
      <c r="G8" s="50">
        <f t="shared" ref="G8:G10" si="2">E8</f>
        <v>5</v>
      </c>
      <c r="H8" s="28"/>
      <c r="I8" s="6"/>
      <c r="J8" s="75" t="s">
        <v>29</v>
      </c>
      <c r="K8" s="76">
        <v>156</v>
      </c>
      <c r="L8" s="13"/>
      <c r="M8" s="29">
        <f t="shared" si="0"/>
        <v>463.32000000000005</v>
      </c>
      <c r="N8" s="73">
        <v>2.97</v>
      </c>
      <c r="O8" s="6"/>
    </row>
    <row r="9" spans="1:15" ht="18.75" customHeight="1" x14ac:dyDescent="0.25">
      <c r="A9" s="132"/>
      <c r="B9" s="11" t="s">
        <v>14</v>
      </c>
      <c r="C9" s="44">
        <v>8.5</v>
      </c>
      <c r="D9" s="52">
        <f t="shared" ref="D9:F9" si="3">C9</f>
        <v>8.5</v>
      </c>
      <c r="E9" s="52">
        <f t="shared" si="3"/>
        <v>8.5</v>
      </c>
      <c r="F9" s="53">
        <f t="shared" si="3"/>
        <v>8.5</v>
      </c>
      <c r="G9" s="52">
        <f t="shared" si="2"/>
        <v>8.5</v>
      </c>
      <c r="H9" s="28"/>
      <c r="I9" s="6"/>
      <c r="J9" s="75"/>
      <c r="K9" s="76"/>
      <c r="L9" s="13"/>
      <c r="M9" s="29">
        <f t="shared" si="0"/>
        <v>0</v>
      </c>
      <c r="N9" s="73"/>
      <c r="O9" s="6"/>
    </row>
    <row r="10" spans="1:15" ht="18.75" hidden="1" customHeight="1" x14ac:dyDescent="0.25">
      <c r="A10" s="132"/>
      <c r="B10" s="11" t="s">
        <v>36</v>
      </c>
      <c r="C10" s="54">
        <v>0</v>
      </c>
      <c r="D10" s="55">
        <f t="shared" ref="D10:F10" si="4">C10</f>
        <v>0</v>
      </c>
      <c r="E10" s="55">
        <f t="shared" si="4"/>
        <v>0</v>
      </c>
      <c r="F10" s="56">
        <f t="shared" si="4"/>
        <v>0</v>
      </c>
      <c r="G10" s="55">
        <f t="shared" si="2"/>
        <v>0</v>
      </c>
      <c r="H10" s="28"/>
      <c r="I10" s="6"/>
      <c r="J10" s="75"/>
      <c r="K10" s="76"/>
      <c r="L10" s="13"/>
      <c r="M10" s="29">
        <f t="shared" si="0"/>
        <v>0</v>
      </c>
      <c r="N10" s="73"/>
      <c r="O10" s="6"/>
    </row>
    <row r="11" spans="1:15" ht="18.75" customHeight="1" x14ac:dyDescent="0.25">
      <c r="A11" s="132"/>
      <c r="B11" s="11" t="s">
        <v>32</v>
      </c>
      <c r="C11" s="52">
        <v>0</v>
      </c>
      <c r="D11" s="57">
        <v>2.83</v>
      </c>
      <c r="E11" s="57">
        <v>2.83</v>
      </c>
      <c r="F11" s="58"/>
      <c r="G11" s="57"/>
      <c r="H11" s="28"/>
      <c r="I11" s="6"/>
      <c r="J11" s="75"/>
      <c r="K11" s="76"/>
      <c r="L11" s="13"/>
      <c r="M11" s="29">
        <f t="shared" si="0"/>
        <v>0</v>
      </c>
      <c r="N11" s="73"/>
      <c r="O11" s="6"/>
    </row>
    <row r="12" spans="1:15" ht="18.75" customHeight="1" x14ac:dyDescent="0.25">
      <c r="A12" s="132"/>
      <c r="B12" s="11" t="s">
        <v>15</v>
      </c>
      <c r="C12" s="59">
        <v>1</v>
      </c>
      <c r="D12" s="60">
        <v>1</v>
      </c>
      <c r="E12" s="60">
        <v>0.85</v>
      </c>
      <c r="F12" s="61"/>
      <c r="G12" s="60"/>
      <c r="H12" s="28"/>
      <c r="I12" s="6"/>
      <c r="J12" s="75"/>
      <c r="K12" s="76"/>
      <c r="L12" s="13"/>
      <c r="M12" s="29">
        <f t="shared" si="0"/>
        <v>0</v>
      </c>
      <c r="N12" s="73"/>
      <c r="O12" s="6"/>
    </row>
    <row r="13" spans="1:15" ht="18.75" customHeight="1" x14ac:dyDescent="0.25">
      <c r="A13" s="132"/>
      <c r="B13" s="11" t="s">
        <v>16</v>
      </c>
      <c r="C13" s="52">
        <f t="shared" ref="C13:G13" si="5">C9-(C11*C12)</f>
        <v>8.5</v>
      </c>
      <c r="D13" s="52">
        <f>D9-(D11*D12)</f>
        <v>5.67</v>
      </c>
      <c r="E13" s="52">
        <f t="shared" si="5"/>
        <v>6.0945</v>
      </c>
      <c r="F13" s="53">
        <f t="shared" si="5"/>
        <v>8.5</v>
      </c>
      <c r="G13" s="52">
        <f t="shared" si="5"/>
        <v>8.5</v>
      </c>
      <c r="H13" s="28"/>
      <c r="I13" s="6"/>
      <c r="J13" s="75"/>
      <c r="K13" s="76"/>
      <c r="L13" s="13"/>
      <c r="M13" s="29">
        <f t="shared" si="0"/>
        <v>0</v>
      </c>
      <c r="N13" s="73"/>
      <c r="O13" s="6"/>
    </row>
    <row r="14" spans="1:15" ht="18.75" customHeight="1" x14ac:dyDescent="0.25">
      <c r="A14" s="132"/>
      <c r="B14" s="11" t="s">
        <v>39</v>
      </c>
      <c r="C14" s="52">
        <f>C13-$N18</f>
        <v>5.4707692307692302</v>
      </c>
      <c r="D14" s="52">
        <f>D13-$N18</f>
        <v>2.6407692307692305</v>
      </c>
      <c r="E14" s="52">
        <f>E13-$N18</f>
        <v>3.0652692307692306</v>
      </c>
      <c r="F14" s="52">
        <f>F13-$N18</f>
        <v>5.4707692307692302</v>
      </c>
      <c r="G14" s="52">
        <f>G13-$N18</f>
        <v>5.4707692307692302</v>
      </c>
      <c r="H14" s="31"/>
      <c r="I14" s="6"/>
      <c r="J14" s="75"/>
      <c r="K14" s="76"/>
      <c r="L14" s="13"/>
      <c r="M14" s="29">
        <f t="shared" si="0"/>
        <v>0</v>
      </c>
      <c r="N14" s="73"/>
      <c r="O14" s="6"/>
    </row>
    <row r="15" spans="1:15" ht="18.75" customHeight="1" x14ac:dyDescent="0.25">
      <c r="A15" s="132"/>
      <c r="B15" s="11" t="s">
        <v>17</v>
      </c>
      <c r="C15" s="62">
        <f>52-SUM(D15:G15)</f>
        <v>40</v>
      </c>
      <c r="D15" s="48">
        <v>6</v>
      </c>
      <c r="E15" s="48">
        <v>6</v>
      </c>
      <c r="F15" s="49"/>
      <c r="G15" s="48"/>
      <c r="H15" s="28"/>
      <c r="I15" s="6"/>
      <c r="J15" s="75"/>
      <c r="K15" s="76"/>
      <c r="L15" s="13"/>
      <c r="M15" s="29">
        <f t="shared" si="0"/>
        <v>0</v>
      </c>
      <c r="N15" s="73"/>
      <c r="O15" s="6"/>
    </row>
    <row r="16" spans="1:15" ht="18.75" customHeight="1" x14ac:dyDescent="0.25">
      <c r="A16" s="132"/>
      <c r="B16" s="11" t="s">
        <v>33</v>
      </c>
      <c r="C16" s="63"/>
      <c r="D16" s="64"/>
      <c r="E16" s="64"/>
      <c r="F16" s="65"/>
      <c r="G16" s="64"/>
      <c r="H16" s="28"/>
      <c r="I16" s="6"/>
      <c r="J16" s="75"/>
      <c r="K16" s="76"/>
      <c r="L16" s="13"/>
      <c r="M16" s="29">
        <f t="shared" si="0"/>
        <v>0</v>
      </c>
      <c r="N16" s="73"/>
      <c r="O16" s="6"/>
    </row>
    <row r="17" spans="1:15" ht="18.75" customHeight="1" x14ac:dyDescent="0.25">
      <c r="A17" s="132"/>
      <c r="B17" s="6"/>
      <c r="C17" s="66"/>
      <c r="D17" s="66"/>
      <c r="E17" s="66"/>
      <c r="F17" s="66"/>
      <c r="G17" s="66"/>
      <c r="H17" s="16"/>
      <c r="I17" s="6"/>
      <c r="J17" s="6"/>
      <c r="K17" s="71"/>
      <c r="L17" s="13"/>
      <c r="M17" s="14"/>
      <c r="N17" s="74"/>
      <c r="O17" s="6"/>
    </row>
    <row r="18" spans="1:15" ht="18.75" customHeight="1" x14ac:dyDescent="0.25">
      <c r="A18" s="132"/>
      <c r="B18" s="1" t="s">
        <v>0</v>
      </c>
      <c r="C18" s="17">
        <f>C7*C8*C15</f>
        <v>20000</v>
      </c>
      <c r="D18" s="17">
        <f>D7*D8*D15</f>
        <v>7500</v>
      </c>
      <c r="E18" s="17">
        <f>E7*E8*E15</f>
        <v>6000</v>
      </c>
      <c r="F18" s="17">
        <f>F7*F8*F15</f>
        <v>0</v>
      </c>
      <c r="G18" s="17">
        <f>G7*G8*G15</f>
        <v>0</v>
      </c>
      <c r="H18" s="32">
        <f t="shared" ref="H18:H24" si="6">SUM(C18:G18)</f>
        <v>33500</v>
      </c>
      <c r="I18" s="6"/>
      <c r="J18" s="6"/>
      <c r="K18" s="71" t="s">
        <v>47</v>
      </c>
      <c r="L18" s="13"/>
      <c r="M18" s="30">
        <f>SUM(M6:M16)</f>
        <v>1181.4000000000001</v>
      </c>
      <c r="N18" s="74">
        <f>IFERROR((M18/SUM(K6:K16)),0)</f>
        <v>3.0292307692307694</v>
      </c>
      <c r="O18" s="6"/>
    </row>
    <row r="19" spans="1:15" ht="18.75" customHeight="1" x14ac:dyDescent="0.25">
      <c r="A19" s="132"/>
      <c r="B19" s="1" t="s">
        <v>1</v>
      </c>
      <c r="C19" s="18">
        <f>(C18*C6*C12)/(1+$B$3)</f>
        <v>60000</v>
      </c>
      <c r="D19" s="18">
        <f>((D18*D6*D12)/(1+$B$3))+((D18*$C6*(1-D12))/(1+$B$3))</f>
        <v>15000</v>
      </c>
      <c r="E19" s="18">
        <f>((E18*E6*E12)/(1+$B$3))+((E18*$C6*(1-E12))/(1+$B$3))</f>
        <v>12900</v>
      </c>
      <c r="F19" s="18">
        <f>((F18*F6*F12)/(1+$B$3))+((F18*$C6*(1-F12))/(1+$B$3))</f>
        <v>0</v>
      </c>
      <c r="G19" s="18">
        <f>((G18*G6*G12)/(1+$B$3))+((G18*$C6*(1-G12))/(1+$B$3))</f>
        <v>0</v>
      </c>
      <c r="H19" s="33">
        <f t="shared" si="6"/>
        <v>87900</v>
      </c>
      <c r="I19" s="6"/>
      <c r="J19" s="6"/>
      <c r="K19" s="71"/>
      <c r="L19" s="6"/>
      <c r="M19" s="6"/>
      <c r="N19" s="71"/>
      <c r="O19" s="6"/>
    </row>
    <row r="20" spans="1:15" ht="18.75" customHeight="1" x14ac:dyDescent="0.25">
      <c r="A20" s="132"/>
      <c r="B20" s="1" t="s">
        <v>34</v>
      </c>
      <c r="C20" s="18"/>
      <c r="D20" s="18">
        <f>IFERROR((D11*D7*D12*D15),0)</f>
        <v>4245</v>
      </c>
      <c r="E20" s="18">
        <f>IFERROR((E11*E7*E12*E15),0)</f>
        <v>2886.6</v>
      </c>
      <c r="F20" s="18">
        <f>IFERROR((F11*F7*F12*F15),0)</f>
        <v>0</v>
      </c>
      <c r="G20" s="18">
        <f>IFERROR((G11*G7),0)</f>
        <v>0</v>
      </c>
      <c r="H20" s="33">
        <f t="shared" si="6"/>
        <v>7131.6</v>
      </c>
      <c r="I20" s="6"/>
      <c r="J20" s="6"/>
      <c r="K20" s="71"/>
      <c r="L20" s="6"/>
      <c r="M20" s="6"/>
      <c r="N20" s="71"/>
      <c r="O20" s="6"/>
    </row>
    <row r="21" spans="1:15" ht="18.75" hidden="1" customHeight="1" x14ac:dyDescent="0.25">
      <c r="A21" s="132"/>
      <c r="B21" s="1" t="s">
        <v>2</v>
      </c>
      <c r="C21" s="18"/>
      <c r="D21" s="18">
        <f>D30</f>
        <v>0</v>
      </c>
      <c r="E21" s="18">
        <f>E30</f>
        <v>0</v>
      </c>
      <c r="F21" s="18">
        <f>F30</f>
        <v>0</v>
      </c>
      <c r="G21" s="18">
        <f>G30</f>
        <v>0</v>
      </c>
      <c r="H21" s="33">
        <f t="shared" si="6"/>
        <v>0</v>
      </c>
      <c r="I21" s="6"/>
      <c r="J21" s="6"/>
      <c r="K21" s="71"/>
      <c r="L21" s="6"/>
      <c r="M21" s="6"/>
      <c r="N21" s="71"/>
      <c r="O21" s="6"/>
    </row>
    <row r="22" spans="1:15" ht="18.75" customHeight="1" x14ac:dyDescent="0.25">
      <c r="A22" s="132"/>
      <c r="B22" s="1" t="s">
        <v>35</v>
      </c>
      <c r="C22" s="18"/>
      <c r="D22" s="18">
        <f>IF(D16&lt;&gt;0,D16,0)</f>
        <v>0</v>
      </c>
      <c r="E22" s="18">
        <f>IF(E16&lt;&gt;0,E16,0)</f>
        <v>0</v>
      </c>
      <c r="F22" s="18">
        <f>IF(F16&lt;&gt;0,F16,0)</f>
        <v>0</v>
      </c>
      <c r="G22" s="18">
        <f>IF(G16&lt;&gt;0,G16,0)</f>
        <v>0</v>
      </c>
      <c r="H22" s="33">
        <f t="shared" si="6"/>
        <v>0</v>
      </c>
      <c r="I22" s="6"/>
      <c r="J22" s="6"/>
      <c r="K22" s="71"/>
      <c r="L22" s="6"/>
      <c r="M22" s="6"/>
      <c r="N22" s="71"/>
      <c r="O22" s="6"/>
    </row>
    <row r="23" spans="1:15" ht="18.75" customHeight="1" x14ac:dyDescent="0.25">
      <c r="A23" s="132"/>
      <c r="B23" s="1" t="s">
        <v>3</v>
      </c>
      <c r="C23" s="18"/>
      <c r="D23" s="18">
        <f>D20+D21+D22</f>
        <v>4245</v>
      </c>
      <c r="E23" s="18">
        <f>E20+E21+E22</f>
        <v>2886.6</v>
      </c>
      <c r="F23" s="18">
        <f>F20+F21+F22</f>
        <v>0</v>
      </c>
      <c r="G23" s="18">
        <f>G20+G21+G22</f>
        <v>0</v>
      </c>
      <c r="H23" s="33">
        <f t="shared" si="6"/>
        <v>7131.6</v>
      </c>
      <c r="I23" s="6"/>
      <c r="J23" s="6"/>
      <c r="K23" s="71"/>
      <c r="L23" s="6"/>
      <c r="M23" s="6"/>
      <c r="N23" s="71"/>
      <c r="O23" s="6"/>
    </row>
    <row r="24" spans="1:15" ht="18.75" customHeight="1" x14ac:dyDescent="0.25">
      <c r="A24" s="132"/>
      <c r="B24" s="1" t="s">
        <v>4</v>
      </c>
      <c r="C24" s="18">
        <f>C19+C23-(C9*C7*C15)</f>
        <v>26000</v>
      </c>
      <c r="D24" s="18">
        <f>D19+D23-(D9*D7*D15)</f>
        <v>6495</v>
      </c>
      <c r="E24" s="18">
        <f>E19+E23-(E9*E7*E15)</f>
        <v>5586.6</v>
      </c>
      <c r="F24" s="18">
        <f>F19+F23-(F9*F7*F15)</f>
        <v>0</v>
      </c>
      <c r="G24" s="18">
        <f>G19+G23-(G9*G7*G15)</f>
        <v>0</v>
      </c>
      <c r="H24" s="33">
        <f t="shared" si="6"/>
        <v>38081.599999999999</v>
      </c>
      <c r="I24" s="6"/>
      <c r="J24" s="6"/>
      <c r="K24" s="71"/>
      <c r="L24" s="6"/>
      <c r="M24" s="6"/>
      <c r="N24" s="71"/>
      <c r="O24" s="6"/>
    </row>
    <row r="25" spans="1:15" ht="18.75" customHeight="1" x14ac:dyDescent="0.25">
      <c r="A25" s="132"/>
      <c r="B25" s="1" t="s">
        <v>43</v>
      </c>
      <c r="C25" s="19">
        <f>IFERROR(((C24-C21-C16)/C19),0)</f>
        <v>0.43333333333333335</v>
      </c>
      <c r="D25" s="19">
        <f>IFERROR(((D24-D21-D16)/D19),0)</f>
        <v>0.433</v>
      </c>
      <c r="E25" s="19">
        <f>IFERROR(((E24-E21-E16)/E19),0)</f>
        <v>0.43306976744186049</v>
      </c>
      <c r="F25" s="19">
        <f>IFERROR(((F24-F21-F16)/F19),0)</f>
        <v>0</v>
      </c>
      <c r="G25" s="19">
        <f t="shared" ref="G25:H25" si="7">IFERROR(((G24-G21-G16)/G19),0)</f>
        <v>0</v>
      </c>
      <c r="H25" s="20">
        <f t="shared" si="7"/>
        <v>0.43323777019340159</v>
      </c>
      <c r="I25" s="6"/>
      <c r="J25" s="6"/>
      <c r="K25" s="71"/>
      <c r="L25" s="6"/>
      <c r="M25" s="6"/>
      <c r="N25" s="71"/>
      <c r="O25" s="6"/>
    </row>
    <row r="26" spans="1:15" ht="18.75" customHeight="1" x14ac:dyDescent="0.25">
      <c r="A26" s="132"/>
      <c r="B26" s="70"/>
      <c r="C26" s="21"/>
      <c r="D26" s="21"/>
      <c r="E26" s="21"/>
      <c r="F26" s="21"/>
      <c r="G26" s="21"/>
      <c r="H26" s="34"/>
      <c r="I26" s="7">
        <f>IF(SUM(K6:K16)&gt;0,1,0)</f>
        <v>1</v>
      </c>
      <c r="J26" s="6"/>
      <c r="K26" s="66"/>
      <c r="L26" s="6"/>
      <c r="M26" s="6"/>
      <c r="N26" s="71"/>
      <c r="O26" s="6"/>
    </row>
    <row r="27" spans="1:15" ht="18.75" customHeight="1" x14ac:dyDescent="0.25">
      <c r="A27" s="132"/>
      <c r="B27" s="2" t="s">
        <v>25</v>
      </c>
      <c r="C27" s="40">
        <f>C7*C15</f>
        <v>4000</v>
      </c>
      <c r="D27" s="40">
        <f>D7*D15</f>
        <v>1500</v>
      </c>
      <c r="E27" s="40">
        <f>E7*E15</f>
        <v>1200</v>
      </c>
      <c r="F27" s="40">
        <f>F7*F15</f>
        <v>0</v>
      </c>
      <c r="G27" s="40">
        <f>G7*G15</f>
        <v>0</v>
      </c>
      <c r="H27" s="35">
        <f t="shared" ref="H27:H33" si="8">SUM(C27:G27)</f>
        <v>6700</v>
      </c>
      <c r="I27" s="6"/>
      <c r="J27" s="6"/>
      <c r="K27" s="66"/>
      <c r="L27" s="6"/>
      <c r="M27" s="6"/>
      <c r="N27" s="71"/>
      <c r="O27" s="6"/>
    </row>
    <row r="28" spans="1:15" ht="18.75" customHeight="1" x14ac:dyDescent="0.25">
      <c r="A28" s="132"/>
      <c r="B28" s="2" t="s">
        <v>24</v>
      </c>
      <c r="C28" s="41">
        <f>C9*C7*C15</f>
        <v>34000</v>
      </c>
      <c r="D28" s="41">
        <f>D9*D7*D15</f>
        <v>12750</v>
      </c>
      <c r="E28" s="41">
        <f>E9*E7*E15</f>
        <v>10200</v>
      </c>
      <c r="F28" s="41">
        <f>F9*F7*F15</f>
        <v>0</v>
      </c>
      <c r="G28" s="41">
        <f>G9*G7*G15</f>
        <v>0</v>
      </c>
      <c r="H28" s="36">
        <f t="shared" si="8"/>
        <v>56950</v>
      </c>
      <c r="I28" s="6"/>
      <c r="J28" s="6"/>
      <c r="K28" s="66"/>
      <c r="L28" s="6"/>
      <c r="M28" s="6"/>
      <c r="N28" s="71"/>
      <c r="O28" s="6"/>
    </row>
    <row r="29" spans="1:15" ht="18.75" customHeight="1" x14ac:dyDescent="0.25">
      <c r="A29" s="132"/>
      <c r="B29" s="2" t="s">
        <v>37</v>
      </c>
      <c r="C29" s="41">
        <f>(C11*C12*C27)</f>
        <v>0</v>
      </c>
      <c r="D29" s="41">
        <f>(D11*D12*D27)</f>
        <v>4245</v>
      </c>
      <c r="E29" s="41">
        <f>(E11*E12*E27)</f>
        <v>2886.6</v>
      </c>
      <c r="F29" s="41">
        <f>(F11*F12*F27)</f>
        <v>0</v>
      </c>
      <c r="G29" s="41">
        <f>(G11*G12*G27)</f>
        <v>0</v>
      </c>
      <c r="H29" s="36">
        <f t="shared" si="8"/>
        <v>7131.6</v>
      </c>
      <c r="I29" s="6"/>
      <c r="J29" s="6"/>
      <c r="K29" s="66"/>
      <c r="L29" s="16"/>
      <c r="M29" s="6"/>
      <c r="N29" s="71"/>
      <c r="O29" s="6"/>
    </row>
    <row r="30" spans="1:15" ht="18.75" hidden="1" customHeight="1" x14ac:dyDescent="0.25">
      <c r="A30" s="132"/>
      <c r="B30" s="2" t="s">
        <v>36</v>
      </c>
      <c r="C30" s="41">
        <f>C10*(C9)*C27</f>
        <v>0</v>
      </c>
      <c r="D30" s="41">
        <f>D10*(D9)*D27</f>
        <v>0</v>
      </c>
      <c r="E30" s="41">
        <f>E10*(E9)*E27</f>
        <v>0</v>
      </c>
      <c r="F30" s="41">
        <f>F10*(F9)*F27</f>
        <v>0</v>
      </c>
      <c r="G30" s="41">
        <f>G10*(G9)*G27</f>
        <v>0</v>
      </c>
      <c r="H30" s="36">
        <f t="shared" si="8"/>
        <v>0</v>
      </c>
      <c r="I30" s="6"/>
      <c r="J30" s="6"/>
      <c r="K30" s="66"/>
      <c r="L30" s="6"/>
      <c r="M30" s="6"/>
      <c r="N30" s="71"/>
      <c r="O30" s="6"/>
    </row>
    <row r="31" spans="1:15" ht="18.75" customHeight="1" x14ac:dyDescent="0.25">
      <c r="A31" s="132"/>
      <c r="B31" s="2" t="s">
        <v>38</v>
      </c>
      <c r="C31" s="41">
        <f>IF(C16&lt;&gt;0,C16,0)</f>
        <v>0</v>
      </c>
      <c r="D31" s="41">
        <f>IF(D16&lt;&gt;0,D16,0)</f>
        <v>0</v>
      </c>
      <c r="E31" s="41">
        <f>IF(E16&lt;&gt;0,E16,0)</f>
        <v>0</v>
      </c>
      <c r="F31" s="41">
        <f>IF(F16&lt;&gt;0,F16,0)</f>
        <v>0</v>
      </c>
      <c r="G31" s="41">
        <f>IF(G16&lt;&gt;0,G16,0)</f>
        <v>0</v>
      </c>
      <c r="H31" s="36">
        <f t="shared" si="8"/>
        <v>0</v>
      </c>
      <c r="I31" s="6"/>
      <c r="J31" s="6"/>
      <c r="K31" s="66"/>
      <c r="L31" s="6"/>
      <c r="M31" s="6"/>
      <c r="N31" s="71"/>
      <c r="O31" s="6"/>
    </row>
    <row r="32" spans="1:15" ht="18.75" customHeight="1" x14ac:dyDescent="0.25">
      <c r="A32" s="132"/>
      <c r="B32" s="2" t="s">
        <v>26</v>
      </c>
      <c r="C32" s="41">
        <f>C28-C29-C30-C31</f>
        <v>34000</v>
      </c>
      <c r="D32" s="41">
        <f>D28-D29-D30-D31</f>
        <v>8505</v>
      </c>
      <c r="E32" s="41">
        <f>E28-E29-E30-E31</f>
        <v>7313.4</v>
      </c>
      <c r="F32" s="41">
        <f>F28-F29-F30-F31</f>
        <v>0</v>
      </c>
      <c r="G32" s="41">
        <f>G28-G29-G30-G31</f>
        <v>0</v>
      </c>
      <c r="H32" s="36">
        <f t="shared" si="8"/>
        <v>49818.400000000001</v>
      </c>
      <c r="I32" s="6"/>
      <c r="J32" s="6"/>
      <c r="K32" s="66"/>
      <c r="L32" s="6"/>
      <c r="M32" s="15"/>
      <c r="N32" s="74"/>
      <c r="O32" s="6"/>
    </row>
    <row r="33" spans="1:15" ht="18.75" customHeight="1" x14ac:dyDescent="0.25">
      <c r="A33" s="132"/>
      <c r="B33" s="2" t="s">
        <v>42</v>
      </c>
      <c r="C33" s="41">
        <f>C32-((C27*($N18)))</f>
        <v>21883.076923076922</v>
      </c>
      <c r="D33" s="41">
        <f>D32-((D27*($N18)))</f>
        <v>3961.1538461538457</v>
      </c>
      <c r="E33" s="41">
        <f>E32-((E27*($N18)))</f>
        <v>3678.3230769230763</v>
      </c>
      <c r="F33" s="41">
        <f>F32-((F27*($N18)))</f>
        <v>0</v>
      </c>
      <c r="G33" s="41">
        <f>G32-((G27*($N18)))</f>
        <v>0</v>
      </c>
      <c r="H33" s="36">
        <f t="shared" si="8"/>
        <v>29522.553846153842</v>
      </c>
      <c r="I33" s="6"/>
      <c r="J33" s="6"/>
      <c r="K33" s="71"/>
      <c r="L33" s="6"/>
      <c r="M33" s="15"/>
      <c r="N33" s="74"/>
      <c r="O33" s="6"/>
    </row>
    <row r="34" spans="1:15" ht="18.75" customHeight="1" x14ac:dyDescent="0.25">
      <c r="A34" s="132"/>
      <c r="B34" s="2" t="s">
        <v>40</v>
      </c>
      <c r="C34" s="42">
        <f t="shared" ref="C34:H34" si="9">IFERROR((C33/C28),0)</f>
        <v>0.64361990950226244</v>
      </c>
      <c r="D34" s="42">
        <f t="shared" si="9"/>
        <v>0.31067873303167415</v>
      </c>
      <c r="E34" s="42">
        <f t="shared" si="9"/>
        <v>0.36061990950226236</v>
      </c>
      <c r="F34" s="42">
        <f t="shared" si="9"/>
        <v>0</v>
      </c>
      <c r="G34" s="42">
        <f t="shared" si="9"/>
        <v>0</v>
      </c>
      <c r="H34" s="42">
        <f t="shared" si="9"/>
        <v>0.51839427297899632</v>
      </c>
      <c r="I34" s="6"/>
      <c r="J34" s="6"/>
      <c r="K34" s="71"/>
      <c r="L34" s="6"/>
      <c r="M34" s="15"/>
      <c r="N34" s="74"/>
      <c r="O34" s="6"/>
    </row>
    <row r="35" spans="1:15" ht="18.75" customHeight="1" x14ac:dyDescent="0.25">
      <c r="A35" s="132"/>
      <c r="B35" s="2" t="s">
        <v>41</v>
      </c>
      <c r="C35" s="67"/>
      <c r="D35" s="22">
        <f>IF(D5="Base",0,IF(D5="",0,(D33-($C33/$C15*D15))))</f>
        <v>678.69230769230717</v>
      </c>
      <c r="E35" s="22">
        <f>IF(E5="Base",0,IF(E5="",0,(E33-($C33/$C15*E15))))</f>
        <v>395.86153846153775</v>
      </c>
      <c r="F35" s="22">
        <f>IF(F5="Base",0,IF(F5="",0,(F33-($C33/$C15*F15))))</f>
        <v>0</v>
      </c>
      <c r="G35" s="22">
        <f>IF(G5="Base",0,IF(G5="",0,(G33-($C33/$C15*G15))))</f>
        <v>0</v>
      </c>
      <c r="H35" s="36">
        <f t="shared" ref="H35:H36" si="10">SUM(C35:G35)</f>
        <v>1074.5538461538449</v>
      </c>
      <c r="I35" s="6"/>
      <c r="J35" s="6"/>
      <c r="K35" s="71"/>
      <c r="L35" s="6"/>
      <c r="M35" s="15"/>
      <c r="N35" s="74"/>
      <c r="O35" s="6"/>
    </row>
    <row r="36" spans="1:15" ht="18.75" customHeight="1" x14ac:dyDescent="0.25">
      <c r="A36" s="133"/>
      <c r="B36" s="2" t="s">
        <v>18</v>
      </c>
      <c r="C36" s="43">
        <f>IFERROR(C32/C27,0)</f>
        <v>8.5</v>
      </c>
      <c r="D36" s="23">
        <f>IFERROR(D32/D27,0)</f>
        <v>5.67</v>
      </c>
      <c r="E36" s="23">
        <f>IFERROR(E32/E27,0)</f>
        <v>6.0945</v>
      </c>
      <c r="F36" s="23">
        <f>IFERROR(F32/F27,0)</f>
        <v>0</v>
      </c>
      <c r="G36" s="23">
        <f>IFERROR(G32/G27,0)</f>
        <v>0</v>
      </c>
      <c r="H36" s="23">
        <f t="shared" si="10"/>
        <v>20.264499999999998</v>
      </c>
      <c r="I36" s="6"/>
      <c r="J36" s="6"/>
      <c r="K36" s="71"/>
      <c r="L36" s="6"/>
      <c r="M36" s="15"/>
      <c r="N36" s="74"/>
      <c r="O36" s="6"/>
    </row>
    <row r="37" spans="1:15" ht="18.75" customHeight="1" x14ac:dyDescent="0.25">
      <c r="A37" s="24"/>
      <c r="B37" s="5"/>
      <c r="C37" s="68"/>
      <c r="D37" s="68"/>
      <c r="E37" s="68"/>
      <c r="F37" s="68"/>
      <c r="G37" s="68"/>
      <c r="H37" s="5"/>
      <c r="I37" s="6"/>
      <c r="J37" s="6"/>
      <c r="K37" s="71"/>
      <c r="L37" s="6"/>
      <c r="M37" s="15"/>
      <c r="N37" s="74"/>
      <c r="O37" s="6"/>
    </row>
    <row r="38" spans="1:15" ht="15.75" customHeight="1" x14ac:dyDescent="0.25"/>
    <row r="39" spans="1:15" ht="15.75" customHeight="1" x14ac:dyDescent="0.25"/>
    <row r="40" spans="1:15" ht="15.75" customHeight="1" x14ac:dyDescent="0.25"/>
    <row r="41" spans="1:15" ht="15.75" customHeight="1" x14ac:dyDescent="0.25"/>
    <row r="42" spans="1:15" ht="15.75" customHeight="1" x14ac:dyDescent="0.25"/>
    <row r="43" spans="1:15" ht="15.75" customHeight="1" x14ac:dyDescent="0.25"/>
    <row r="44" spans="1:15" ht="15.75" customHeight="1" x14ac:dyDescent="0.25"/>
    <row r="45" spans="1:15" ht="15.75" customHeight="1" x14ac:dyDescent="0.25"/>
    <row r="46" spans="1:15" ht="15.75" customHeight="1" x14ac:dyDescent="0.25"/>
    <row r="47" spans="1:15" ht="15.75" customHeight="1" x14ac:dyDescent="0.25"/>
    <row r="48" spans="1:15"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sheetData>
  <mergeCells count="3">
    <mergeCell ref="A1:N1"/>
    <mergeCell ref="C3:G3"/>
    <mergeCell ref="A5:A36"/>
  </mergeCells>
  <pageMargins left="0.7" right="0.7" top="0.75" bottom="0.75" header="0" footer="0"/>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CA5761D669F3B4EB0BBAD9DD8D922D2" ma:contentTypeVersion="17" ma:contentTypeDescription="Create a new document." ma:contentTypeScope="" ma:versionID="fd1fa2598af9dfaaa32a8400aabe8f17">
  <xsd:schema xmlns:xsd="http://www.w3.org/2001/XMLSchema" xmlns:xs="http://www.w3.org/2001/XMLSchema" xmlns:p="http://schemas.microsoft.com/office/2006/metadata/properties" xmlns:ns2="3337419a-2ce8-417b-9e4e-a5ff662085e5" xmlns:ns3="8450c78e-0790-48f0-b1e3-a5893984a4fa" targetNamespace="http://schemas.microsoft.com/office/2006/metadata/properties" ma:root="true" ma:fieldsID="e850e820000f2abe640c32eb542c1c57" ns2:_="" ns3:_="">
    <xsd:import namespace="3337419a-2ce8-417b-9e4e-a5ff662085e5"/>
    <xsd:import namespace="8450c78e-0790-48f0-b1e3-a5893984a4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337419a-2ce8-417b-9e4e-a5ff662085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49789e21-56e2-4df2-80ec-e81c48e8765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450c78e-0790-48f0-b1e3-a5893984a4fa"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a181cb3f-e9aa-4b3b-98e5-9ebf46ce6bfd}" ma:internalName="TaxCatchAll" ma:showField="CatchAllData" ma:web="8450c78e-0790-48f0-b1e3-a5893984a4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337419a-2ce8-417b-9e4e-a5ff662085e5">
      <Terms xmlns="http://schemas.microsoft.com/office/infopath/2007/PartnerControls"/>
    </lcf76f155ced4ddcb4097134ff3c332f>
    <TaxCatchAll xmlns="8450c78e-0790-48f0-b1e3-a5893984a4f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2883D3D-AD30-4E0C-8837-EBF9C5B562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337419a-2ce8-417b-9e4e-a5ff662085e5"/>
    <ds:schemaRef ds:uri="8450c78e-0790-48f0-b1e3-a5893984a4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A9BED2E-0A23-4F6E-9AAC-C64A0D4394E8}">
  <ds:schemaRefs>
    <ds:schemaRef ds:uri="http://schemas.microsoft.com/office/2006/metadata/properties"/>
    <ds:schemaRef ds:uri="http://schemas.microsoft.com/office/infopath/2007/PartnerControls"/>
    <ds:schemaRef ds:uri="3337419a-2ce8-417b-9e4e-a5ff662085e5"/>
    <ds:schemaRef ds:uri="8450c78e-0790-48f0-b1e3-a5893984a4fa"/>
  </ds:schemaRefs>
</ds:datastoreItem>
</file>

<file path=customXml/itemProps3.xml><?xml version="1.0" encoding="utf-8"?>
<ds:datastoreItem xmlns:ds="http://schemas.openxmlformats.org/officeDocument/2006/customXml" ds:itemID="{F9B1E68B-74EB-44E9-A912-152B44AB3FC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HOW-TO GUIDE</vt:lpstr>
      <vt:lpstr>COMMERCIAL READY RECKONER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Dan Beck</cp:lastModifiedBy>
  <dcterms:created xsi:type="dcterms:W3CDTF">2023-02-10T12:02:33Z</dcterms:created>
  <dcterms:modified xsi:type="dcterms:W3CDTF">2024-01-22T09:05:03Z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0x010100ECA5761D669F3B4EB0BBAD9DD8D922D2</vt:lpwstr>
  </property>
</Properties>
</file>